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<sst xmlns="http://schemas.openxmlformats.org/spreadsheetml/2006/main" count="15" uniqueCount="9">
  <si>
    <t xml:space="preserve">SUELDO BASE</t>
  </si>
  <si>
    <t xml:space="preserve">DERECHOS PASIVOS+MUFACE</t>
  </si>
  <si>
    <t xml:space="preserve">CUOTA OBRERA+MUFACE</t>
  </si>
  <si>
    <t xml:space="preserve">A1</t>
  </si>
  <si>
    <t xml:space="preserve">A2</t>
  </si>
  <si>
    <t xml:space="preserve">DIFERENCIA</t>
  </si>
  <si>
    <t xml:space="preserve">TOTAL ATRASOS CLASES PASIVAS</t>
  </si>
  <si>
    <t xml:space="preserve">TOTAL ATRASOS SS</t>
  </si>
  <si>
    <t xml:space="preserve">* Sueldo base entre enero y octubre de 2022 corregido tras la subida de noviembre de ese año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</si>
</sst>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CF8F8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E181E"/>
        <bgColor rgb="FF993300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CF8F8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CF8F8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239400</xdr:colOff>
      <xdr:row>38</xdr:row>
      <xdr:rowOff>122400</xdr:rowOff>
    </xdr:from>
    <xdr:to>
      <xdr:col>6</xdr:col>
      <xdr:colOff>116280</xdr:colOff>
      <xdr:row>46</xdr:row>
      <xdr:rowOff>119160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493280" y="6789600"/>
          <a:ext cx="2473920" cy="145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image" Target="../media/image2.png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I46" activeCellId="0" sqref="I46"/>
    </sheetView>
  </sheetViews>
  <sheetFormatPr defaultRowHeight="14.4" zeroHeight="false" outlineLevelRow="0" outlineLevelCol="0"/>
  <cols>
    <col collapsed="false" customWidth="true" hidden="false" outlineLevel="0" max="1" min="1" style="0" width="5.95"/>
    <col collapsed="false" customWidth="true" hidden="false" outlineLevel="0" max="2" min="2" style="0" width="8.15"/>
    <col collapsed="false" customWidth="true" hidden="false" outlineLevel="0" max="3" min="3" style="0" width="7.61"/>
    <col collapsed="false" customWidth="true" hidden="false" outlineLevel="0" max="4" min="4" style="0" width="8.6"/>
    <col collapsed="false" customWidth="true" hidden="false" outlineLevel="0" max="5" min="5" style="0" width="6.39"/>
    <col collapsed="false" customWidth="true" hidden="false" outlineLevel="0" max="6" min="6" style="0" width="6.61"/>
    <col collapsed="false" customWidth="true" hidden="false" outlineLevel="0" max="7" min="7" style="0" width="7.27"/>
    <col collapsed="false" customWidth="true" hidden="false" outlineLevel="0" max="8" min="8" style="0" width="6.39"/>
    <col collapsed="false" customWidth="true" hidden="false" outlineLevel="0" max="9" min="9" style="0" width="6.17"/>
    <col collapsed="false" customWidth="true" hidden="false" outlineLevel="0" max="10" min="10" style="0" width="7.27"/>
    <col collapsed="false" customWidth="true" hidden="false" outlineLevel="0" max="1025" min="11" style="0" width="10.53"/>
  </cols>
  <sheetData>
    <row r="1" customFormat="false" ht="14.4" hidden="false" customHeight="false" outlineLevel="0" collapsed="false">
      <c r="A1" s="1"/>
      <c r="B1" s="2" t="s">
        <v>0</v>
      </c>
      <c r="C1" s="2"/>
      <c r="D1" s="2"/>
      <c r="E1" s="2" t="s">
        <v>1</v>
      </c>
      <c r="F1" s="2"/>
      <c r="G1" s="2"/>
      <c r="H1" s="2" t="s">
        <v>2</v>
      </c>
      <c r="I1" s="2"/>
      <c r="J1" s="2"/>
    </row>
    <row r="2" customFormat="false" ht="13.8" hidden="false" customHeight="false" outlineLevel="0" collapsed="false">
      <c r="A2" s="1"/>
      <c r="B2" s="3" t="s">
        <v>3</v>
      </c>
      <c r="C2" s="3" t="s">
        <v>4</v>
      </c>
      <c r="D2" s="4" t="s">
        <v>5</v>
      </c>
      <c r="E2" s="3" t="s">
        <v>3</v>
      </c>
      <c r="F2" s="3" t="s">
        <v>4</v>
      </c>
      <c r="G2" s="4" t="s">
        <v>5</v>
      </c>
      <c r="H2" s="3" t="s">
        <v>3</v>
      </c>
      <c r="I2" s="3" t="s">
        <v>4</v>
      </c>
      <c r="J2" s="4" t="s">
        <v>5</v>
      </c>
    </row>
    <row r="3" customFormat="false" ht="13.8" hidden="false" customHeight="false" outlineLevel="0" collapsed="false">
      <c r="A3" s="5" t="n">
        <v>44197</v>
      </c>
      <c r="B3" s="6" t="n">
        <v>1214.39</v>
      </c>
      <c r="C3" s="6" t="n">
        <v>1050.06</v>
      </c>
      <c r="D3" s="6" t="n">
        <f aca="false">B3-C3</f>
        <v>164.33</v>
      </c>
      <c r="E3" s="7" t="n">
        <f aca="false">49.43+112.91</f>
        <v>162.34</v>
      </c>
      <c r="F3" s="6" t="n">
        <f aca="false">88.86+38.91</f>
        <v>127.77</v>
      </c>
      <c r="G3" s="6" t="n">
        <f aca="false">E3-F3</f>
        <v>34.57</v>
      </c>
      <c r="H3" s="7" t="n">
        <f aca="false">49.43+145</f>
        <v>194.43</v>
      </c>
      <c r="I3" s="7" t="n">
        <f aca="false">122.33+38.91</f>
        <v>161.24</v>
      </c>
      <c r="J3" s="6" t="n">
        <f aca="false">H3-I3</f>
        <v>33.19</v>
      </c>
    </row>
    <row r="4" customFormat="false" ht="13.8" hidden="false" customHeight="false" outlineLevel="0" collapsed="false">
      <c r="A4" s="5" t="n">
        <v>44228</v>
      </c>
      <c r="B4" s="6" t="n">
        <v>1214.39</v>
      </c>
      <c r="C4" s="6" t="n">
        <v>1050.06</v>
      </c>
      <c r="D4" s="6" t="n">
        <f aca="false">B4-C4</f>
        <v>164.33</v>
      </c>
      <c r="E4" s="7" t="n">
        <f aca="false">49.43+112.91</f>
        <v>162.34</v>
      </c>
      <c r="F4" s="6" t="n">
        <f aca="false">88.86+38.91</f>
        <v>127.77</v>
      </c>
      <c r="G4" s="6" t="n">
        <f aca="false">E4-F4</f>
        <v>34.57</v>
      </c>
      <c r="H4" s="7" t="n">
        <f aca="false">49.43+145</f>
        <v>194.43</v>
      </c>
      <c r="I4" s="7" t="n">
        <f aca="false">122.33+38.91</f>
        <v>161.24</v>
      </c>
      <c r="J4" s="6" t="n">
        <f aca="false">H4-I4</f>
        <v>33.19</v>
      </c>
    </row>
    <row r="5" customFormat="false" ht="13.8" hidden="false" customHeight="false" outlineLevel="0" collapsed="false">
      <c r="A5" s="5" t="n">
        <v>44256</v>
      </c>
      <c r="B5" s="6" t="n">
        <v>1214.39</v>
      </c>
      <c r="C5" s="6" t="n">
        <v>1050.06</v>
      </c>
      <c r="D5" s="6" t="n">
        <f aca="false">B5-C5</f>
        <v>164.33</v>
      </c>
      <c r="E5" s="7" t="n">
        <f aca="false">49.43+112.91</f>
        <v>162.34</v>
      </c>
      <c r="F5" s="6" t="n">
        <f aca="false">88.86+38.91</f>
        <v>127.77</v>
      </c>
      <c r="G5" s="6" t="n">
        <f aca="false">E5-F5</f>
        <v>34.57</v>
      </c>
      <c r="H5" s="7" t="n">
        <f aca="false">49.43+145</f>
        <v>194.43</v>
      </c>
      <c r="I5" s="7" t="n">
        <f aca="false">122.33+38.91</f>
        <v>161.24</v>
      </c>
      <c r="J5" s="6" t="n">
        <f aca="false">H5-I5</f>
        <v>33.19</v>
      </c>
    </row>
    <row r="6" customFormat="false" ht="13.8" hidden="false" customHeight="false" outlineLevel="0" collapsed="false">
      <c r="A6" s="5" t="n">
        <v>44287</v>
      </c>
      <c r="B6" s="6" t="n">
        <v>1214.39</v>
      </c>
      <c r="C6" s="6" t="n">
        <v>1050.06</v>
      </c>
      <c r="D6" s="6" t="n">
        <f aca="false">B6-C6</f>
        <v>164.33</v>
      </c>
      <c r="E6" s="7" t="n">
        <f aca="false">49.43+112.91</f>
        <v>162.34</v>
      </c>
      <c r="F6" s="6" t="n">
        <f aca="false">88.86+38.91</f>
        <v>127.77</v>
      </c>
      <c r="G6" s="6" t="n">
        <f aca="false">E6-F6</f>
        <v>34.57</v>
      </c>
      <c r="H6" s="7" t="n">
        <f aca="false">49.43+145</f>
        <v>194.43</v>
      </c>
      <c r="I6" s="7" t="n">
        <f aca="false">122.33+38.91</f>
        <v>161.24</v>
      </c>
      <c r="J6" s="6" t="n">
        <f aca="false">H6-I6</f>
        <v>33.19</v>
      </c>
    </row>
    <row r="7" customFormat="false" ht="13.8" hidden="false" customHeight="false" outlineLevel="0" collapsed="false">
      <c r="A7" s="5" t="n">
        <v>44317</v>
      </c>
      <c r="B7" s="6" t="n">
        <v>1214.39</v>
      </c>
      <c r="C7" s="6" t="n">
        <v>1050.06</v>
      </c>
      <c r="D7" s="6" t="n">
        <f aca="false">B7-C7</f>
        <v>164.33</v>
      </c>
      <c r="E7" s="7" t="n">
        <f aca="false">49.43+112.91</f>
        <v>162.34</v>
      </c>
      <c r="F7" s="6" t="n">
        <f aca="false">88.86+38.91</f>
        <v>127.77</v>
      </c>
      <c r="G7" s="6" t="n">
        <f aca="false">E7-F7</f>
        <v>34.57</v>
      </c>
      <c r="H7" s="7" t="n">
        <f aca="false">49.43+145</f>
        <v>194.43</v>
      </c>
      <c r="I7" s="7" t="n">
        <f aca="false">122.33+38.91</f>
        <v>161.24</v>
      </c>
      <c r="J7" s="6" t="n">
        <f aca="false">H7-I7</f>
        <v>33.19</v>
      </c>
    </row>
    <row r="8" customFormat="false" ht="13.8" hidden="false" customHeight="false" outlineLevel="0" collapsed="false">
      <c r="A8" s="8" t="n">
        <v>44348</v>
      </c>
      <c r="B8" s="9" t="n">
        <f aca="false">1214.39+749.38</f>
        <v>1963.77</v>
      </c>
      <c r="C8" s="9" t="n">
        <f aca="false">1050.06+765.83</f>
        <v>1815.89</v>
      </c>
      <c r="D8" s="9" t="n">
        <f aca="false">B8-C8</f>
        <v>147.88</v>
      </c>
      <c r="E8" s="9" t="n">
        <f aca="false">225.82+98.86</f>
        <v>324.68</v>
      </c>
      <c r="F8" s="9" t="n">
        <f aca="false">177.72+77.82</f>
        <v>255.54</v>
      </c>
      <c r="G8" s="9" t="n">
        <f aca="false">E8-F8</f>
        <v>69.14</v>
      </c>
      <c r="H8" s="10" t="n">
        <f aca="false">145+98.86</f>
        <v>243.86</v>
      </c>
      <c r="I8" s="10" t="n">
        <f aca="false">122.33+77.82</f>
        <v>200.15</v>
      </c>
      <c r="J8" s="9" t="n">
        <f aca="false">H8-I8</f>
        <v>43.71</v>
      </c>
    </row>
    <row r="9" customFormat="false" ht="13.8" hidden="false" customHeight="false" outlineLevel="0" collapsed="false">
      <c r="A9" s="5" t="n">
        <v>44378</v>
      </c>
      <c r="B9" s="6" t="n">
        <v>1214.39</v>
      </c>
      <c r="C9" s="6" t="n">
        <v>1050.06</v>
      </c>
      <c r="D9" s="6" t="n">
        <f aca="false">B9-C9</f>
        <v>164.33</v>
      </c>
      <c r="E9" s="7" t="n">
        <f aca="false">49.43+112.91</f>
        <v>162.34</v>
      </c>
      <c r="F9" s="6" t="n">
        <f aca="false">88.86+38.91</f>
        <v>127.77</v>
      </c>
      <c r="G9" s="6" t="n">
        <f aca="false">E9-F9</f>
        <v>34.57</v>
      </c>
      <c r="H9" s="7" t="n">
        <f aca="false">49.43+145</f>
        <v>194.43</v>
      </c>
      <c r="I9" s="7" t="n">
        <f aca="false">122.33+38.91</f>
        <v>161.24</v>
      </c>
      <c r="J9" s="6" t="n">
        <f aca="false">H9-I9</f>
        <v>33.19</v>
      </c>
    </row>
    <row r="10" customFormat="false" ht="13.8" hidden="false" customHeight="false" outlineLevel="0" collapsed="false">
      <c r="A10" s="5" t="n">
        <v>44409</v>
      </c>
      <c r="B10" s="6" t="n">
        <v>1214.39</v>
      </c>
      <c r="C10" s="6" t="n">
        <v>1050.06</v>
      </c>
      <c r="D10" s="6" t="n">
        <f aca="false">B10-C10</f>
        <v>164.33</v>
      </c>
      <c r="E10" s="7" t="n">
        <f aca="false">49.43+112.91</f>
        <v>162.34</v>
      </c>
      <c r="F10" s="6" t="n">
        <f aca="false">88.86+38.91</f>
        <v>127.77</v>
      </c>
      <c r="G10" s="6" t="n">
        <f aca="false">E10-F10</f>
        <v>34.57</v>
      </c>
      <c r="H10" s="7" t="n">
        <f aca="false">49.43+145</f>
        <v>194.43</v>
      </c>
      <c r="I10" s="7" t="n">
        <f aca="false">122.33+38.91</f>
        <v>161.24</v>
      </c>
      <c r="J10" s="6" t="n">
        <f aca="false">H10-I10</f>
        <v>33.19</v>
      </c>
    </row>
    <row r="11" customFormat="false" ht="13.8" hidden="false" customHeight="false" outlineLevel="0" collapsed="false">
      <c r="A11" s="5" t="n">
        <v>44440</v>
      </c>
      <c r="B11" s="6" t="n">
        <v>1214.39</v>
      </c>
      <c r="C11" s="6" t="n">
        <v>1050.06</v>
      </c>
      <c r="D11" s="6" t="n">
        <f aca="false">B11-C11</f>
        <v>164.33</v>
      </c>
      <c r="E11" s="7" t="n">
        <f aca="false">49.43+112.91</f>
        <v>162.34</v>
      </c>
      <c r="F11" s="6" t="n">
        <f aca="false">88.86+38.91</f>
        <v>127.77</v>
      </c>
      <c r="G11" s="6" t="n">
        <f aca="false">E11-F11</f>
        <v>34.57</v>
      </c>
      <c r="H11" s="7" t="n">
        <f aca="false">49.43+145</f>
        <v>194.43</v>
      </c>
      <c r="I11" s="7" t="n">
        <f aca="false">122.33+38.91</f>
        <v>161.24</v>
      </c>
      <c r="J11" s="6" t="n">
        <f aca="false">H11-I11</f>
        <v>33.19</v>
      </c>
    </row>
    <row r="12" customFormat="false" ht="13.8" hidden="false" customHeight="false" outlineLevel="0" collapsed="false">
      <c r="A12" s="5" t="n">
        <v>44470</v>
      </c>
      <c r="B12" s="6" t="n">
        <v>1214.39</v>
      </c>
      <c r="C12" s="6" t="n">
        <v>1050.06</v>
      </c>
      <c r="D12" s="6" t="n">
        <f aca="false">B12-C12</f>
        <v>164.33</v>
      </c>
      <c r="E12" s="7" t="n">
        <f aca="false">49.43+112.91</f>
        <v>162.34</v>
      </c>
      <c r="F12" s="6" t="n">
        <f aca="false">88.86+38.91</f>
        <v>127.77</v>
      </c>
      <c r="G12" s="6" t="n">
        <f aca="false">E12-F12</f>
        <v>34.57</v>
      </c>
      <c r="H12" s="7" t="n">
        <f aca="false">49.43+145</f>
        <v>194.43</v>
      </c>
      <c r="I12" s="7" t="n">
        <f aca="false">122.33+38.91</f>
        <v>161.24</v>
      </c>
      <c r="J12" s="6" t="n">
        <f aca="false">H12-I12</f>
        <v>33.19</v>
      </c>
    </row>
    <row r="13" customFormat="false" ht="13.8" hidden="false" customHeight="false" outlineLevel="0" collapsed="false">
      <c r="A13" s="5" t="n">
        <v>44501</v>
      </c>
      <c r="B13" s="6" t="n">
        <v>1214.39</v>
      </c>
      <c r="C13" s="6" t="n">
        <v>1050.06</v>
      </c>
      <c r="D13" s="6" t="n">
        <f aca="false">B13-C13</f>
        <v>164.33</v>
      </c>
      <c r="E13" s="7" t="n">
        <f aca="false">49.43+112.91</f>
        <v>162.34</v>
      </c>
      <c r="F13" s="6" t="n">
        <f aca="false">88.86+38.91</f>
        <v>127.77</v>
      </c>
      <c r="G13" s="6" t="n">
        <f aca="false">E13-F13</f>
        <v>34.57</v>
      </c>
      <c r="H13" s="7" t="n">
        <f aca="false">49.43+145</f>
        <v>194.43</v>
      </c>
      <c r="I13" s="7" t="n">
        <f aca="false">122.33+38.91</f>
        <v>161.24</v>
      </c>
      <c r="J13" s="6" t="n">
        <f aca="false">H13-I13</f>
        <v>33.19</v>
      </c>
    </row>
    <row r="14" customFormat="false" ht="13.8" hidden="false" customHeight="false" outlineLevel="0" collapsed="false">
      <c r="A14" s="8" t="n">
        <v>44531</v>
      </c>
      <c r="B14" s="9" t="n">
        <f aca="false">1214.39+749.38</f>
        <v>1963.77</v>
      </c>
      <c r="C14" s="9" t="n">
        <f aca="false">1050.06+765.83</f>
        <v>1815.89</v>
      </c>
      <c r="D14" s="9" t="n">
        <f aca="false">B14-C14</f>
        <v>147.88</v>
      </c>
      <c r="E14" s="9" t="n">
        <f aca="false">169.06+74.01</f>
        <v>243.07</v>
      </c>
      <c r="F14" s="9" t="n">
        <f aca="false">133.05+58.26</f>
        <v>191.31</v>
      </c>
      <c r="G14" s="9" t="n">
        <f aca="false">E14-F14</f>
        <v>51.76</v>
      </c>
      <c r="H14" s="10" t="n">
        <f aca="false">150.53+98.86</f>
        <v>249.39</v>
      </c>
      <c r="I14" s="10" t="n">
        <f aca="false">122.33+76.82</f>
        <v>199.15</v>
      </c>
      <c r="J14" s="9" t="n">
        <f aca="false">H14-I14</f>
        <v>50.24</v>
      </c>
    </row>
    <row r="15" customFormat="false" ht="13.8" hidden="false" customHeight="false" outlineLevel="0" collapsed="false">
      <c r="A15" s="5" t="n">
        <v>44562</v>
      </c>
      <c r="B15" s="6" t="n">
        <v>1256.89</v>
      </c>
      <c r="C15" s="6" t="n">
        <v>1086.81</v>
      </c>
      <c r="D15" s="6" t="n">
        <f aca="false">B15-C15</f>
        <v>170.08</v>
      </c>
      <c r="E15" s="6" t="n">
        <f aca="false">115.17+50.42</f>
        <v>165.59</v>
      </c>
      <c r="F15" s="6" t="n">
        <f aca="false">90.64+39.69</f>
        <v>130.33</v>
      </c>
      <c r="G15" s="6" t="n">
        <f aca="false">E15-F15</f>
        <v>35.26</v>
      </c>
      <c r="H15" s="7" t="n">
        <f aca="false">152.38+50.42</f>
        <v>202.8</v>
      </c>
      <c r="I15" s="7" t="n">
        <f aca="false">39.69+123.19</f>
        <v>162.88</v>
      </c>
      <c r="J15" s="6" t="n">
        <f aca="false">H15-I15</f>
        <v>39.92</v>
      </c>
    </row>
    <row r="16" customFormat="false" ht="13.8" hidden="false" customHeight="false" outlineLevel="0" collapsed="false">
      <c r="A16" s="5" t="n">
        <v>44593</v>
      </c>
      <c r="B16" s="6" t="n">
        <v>1256.89</v>
      </c>
      <c r="C16" s="6" t="n">
        <v>1086.81</v>
      </c>
      <c r="D16" s="6" t="n">
        <f aca="false">B16-C16</f>
        <v>170.08</v>
      </c>
      <c r="E16" s="6" t="n">
        <f aca="false">115.17+50.42</f>
        <v>165.59</v>
      </c>
      <c r="F16" s="6" t="n">
        <f aca="false">90.64+39.69</f>
        <v>130.33</v>
      </c>
      <c r="G16" s="6" t="n">
        <f aca="false">E16-F16</f>
        <v>35.26</v>
      </c>
      <c r="H16" s="7" t="n">
        <f aca="false">152.38+50.42</f>
        <v>202.8</v>
      </c>
      <c r="I16" s="7" t="n">
        <f aca="false">39.69+123.19</f>
        <v>162.88</v>
      </c>
      <c r="J16" s="6" t="n">
        <f aca="false">H16-I16</f>
        <v>39.92</v>
      </c>
    </row>
    <row r="17" customFormat="false" ht="13.8" hidden="false" customHeight="false" outlineLevel="0" collapsed="false">
      <c r="A17" s="5" t="n">
        <v>44621</v>
      </c>
      <c r="B17" s="6" t="n">
        <v>1256.89</v>
      </c>
      <c r="C17" s="6" t="n">
        <v>1086.81</v>
      </c>
      <c r="D17" s="6" t="n">
        <f aca="false">B17-C17</f>
        <v>170.08</v>
      </c>
      <c r="E17" s="6" t="n">
        <f aca="false">115.17+50.42</f>
        <v>165.59</v>
      </c>
      <c r="F17" s="6" t="n">
        <f aca="false">90.64+39.69</f>
        <v>130.33</v>
      </c>
      <c r="G17" s="6" t="n">
        <f aca="false">E17-F17</f>
        <v>35.26</v>
      </c>
      <c r="H17" s="7" t="n">
        <f aca="false">152.38+50.42</f>
        <v>202.8</v>
      </c>
      <c r="I17" s="7" t="n">
        <f aca="false">39.69+123.19</f>
        <v>162.88</v>
      </c>
      <c r="J17" s="6" t="n">
        <f aca="false">H17-I17</f>
        <v>39.92</v>
      </c>
    </row>
    <row r="18" customFormat="false" ht="13.8" hidden="false" customHeight="false" outlineLevel="0" collapsed="false">
      <c r="A18" s="5" t="n">
        <v>44652</v>
      </c>
      <c r="B18" s="6" t="n">
        <v>1256.89</v>
      </c>
      <c r="C18" s="6" t="n">
        <v>1086.81</v>
      </c>
      <c r="D18" s="6" t="n">
        <f aca="false">B18-C18</f>
        <v>170.08</v>
      </c>
      <c r="E18" s="6" t="n">
        <f aca="false">115.17+50.42</f>
        <v>165.59</v>
      </c>
      <c r="F18" s="6" t="n">
        <f aca="false">90.64+39.69</f>
        <v>130.33</v>
      </c>
      <c r="G18" s="6" t="n">
        <f aca="false">E18-F18</f>
        <v>35.26</v>
      </c>
      <c r="H18" s="7" t="n">
        <f aca="false">152.38+50.42</f>
        <v>202.8</v>
      </c>
      <c r="I18" s="7" t="n">
        <f aca="false">39.69+123.19</f>
        <v>162.88</v>
      </c>
      <c r="J18" s="6" t="n">
        <f aca="false">H18-I18</f>
        <v>39.92</v>
      </c>
    </row>
    <row r="19" customFormat="false" ht="13.8" hidden="false" customHeight="false" outlineLevel="0" collapsed="false">
      <c r="A19" s="5" t="n">
        <v>44682</v>
      </c>
      <c r="B19" s="6" t="n">
        <v>1256.89</v>
      </c>
      <c r="C19" s="6" t="n">
        <v>1086.81</v>
      </c>
      <c r="D19" s="6" t="n">
        <f aca="false">B19-C19</f>
        <v>170.08</v>
      </c>
      <c r="E19" s="6" t="n">
        <f aca="false">115.17+50.42</f>
        <v>165.59</v>
      </c>
      <c r="F19" s="6" t="n">
        <f aca="false">90.64+39.69</f>
        <v>130.33</v>
      </c>
      <c r="G19" s="6" t="n">
        <f aca="false">E19-F19</f>
        <v>35.26</v>
      </c>
      <c r="H19" s="7" t="n">
        <f aca="false">152.38+50.42</f>
        <v>202.8</v>
      </c>
      <c r="I19" s="7" t="n">
        <f aca="false">39.69+123.19</f>
        <v>162.88</v>
      </c>
      <c r="J19" s="6" t="n">
        <f aca="false">H19-I19</f>
        <v>39.92</v>
      </c>
    </row>
    <row r="20" customFormat="false" ht="13.8" hidden="false" customHeight="false" outlineLevel="0" collapsed="false">
      <c r="A20" s="8" t="n">
        <v>44713</v>
      </c>
      <c r="B20" s="9" t="n">
        <f aca="false">1256.89+775.61</f>
        <v>2032.5</v>
      </c>
      <c r="C20" s="9" t="n">
        <f aca="false">1086.81+792.63</f>
        <v>1879.44</v>
      </c>
      <c r="D20" s="9" t="n">
        <f aca="false">B20-C20</f>
        <v>153.06</v>
      </c>
      <c r="E20" s="9" t="n">
        <f aca="false">230.34+100.84</f>
        <v>331.18</v>
      </c>
      <c r="F20" s="9" t="n">
        <f aca="false">181.28+79.38</f>
        <v>260.66</v>
      </c>
      <c r="G20" s="9" t="n">
        <f aca="false">E20-F20</f>
        <v>70.52</v>
      </c>
      <c r="H20" s="10" t="n">
        <f aca="false">154.62+100.84</f>
        <v>255.46</v>
      </c>
      <c r="I20" s="10" t="n">
        <f aca="false">123.19+79.38</f>
        <v>202.57</v>
      </c>
      <c r="J20" s="9" t="n">
        <f aca="false">H20-I20</f>
        <v>52.89</v>
      </c>
    </row>
    <row r="21" customFormat="false" ht="13.8" hidden="false" customHeight="false" outlineLevel="0" collapsed="false">
      <c r="A21" s="5" t="n">
        <v>44743</v>
      </c>
      <c r="B21" s="6" t="n">
        <v>1256.89</v>
      </c>
      <c r="C21" s="6" t="n">
        <v>1086.81</v>
      </c>
      <c r="D21" s="6" t="n">
        <f aca="false">B21-C21</f>
        <v>170.08</v>
      </c>
      <c r="E21" s="6" t="n">
        <f aca="false">115.17+50.42</f>
        <v>165.59</v>
      </c>
      <c r="F21" s="6" t="n">
        <f aca="false">90.64+39.69</f>
        <v>130.33</v>
      </c>
      <c r="G21" s="6" t="n">
        <f aca="false">E21-F21</f>
        <v>35.26</v>
      </c>
      <c r="H21" s="7" t="n">
        <f aca="false">152.38+50.42</f>
        <v>202.8</v>
      </c>
      <c r="I21" s="7" t="n">
        <f aca="false">39.69+123.19</f>
        <v>162.88</v>
      </c>
      <c r="J21" s="6" t="n">
        <f aca="false">H21-I21</f>
        <v>39.92</v>
      </c>
    </row>
    <row r="22" customFormat="false" ht="13.8" hidden="false" customHeight="false" outlineLevel="0" collapsed="false">
      <c r="A22" s="5" t="n">
        <v>44774</v>
      </c>
      <c r="B22" s="6" t="n">
        <v>1256.89</v>
      </c>
      <c r="C22" s="6" t="n">
        <v>1086.81</v>
      </c>
      <c r="D22" s="6" t="n">
        <f aca="false">B22-C22</f>
        <v>170.08</v>
      </c>
      <c r="E22" s="6" t="n">
        <f aca="false">115.17+50.42</f>
        <v>165.59</v>
      </c>
      <c r="F22" s="6" t="n">
        <f aca="false">90.64+39.69</f>
        <v>130.33</v>
      </c>
      <c r="G22" s="6" t="n">
        <f aca="false">E22-F22</f>
        <v>35.26</v>
      </c>
      <c r="H22" s="7" t="n">
        <f aca="false">152.38+50.42</f>
        <v>202.8</v>
      </c>
      <c r="I22" s="7" t="n">
        <f aca="false">39.69+123.19</f>
        <v>162.88</v>
      </c>
      <c r="J22" s="6" t="n">
        <f aca="false">H22-I22</f>
        <v>39.92</v>
      </c>
    </row>
    <row r="23" customFormat="false" ht="13.8" hidden="false" customHeight="false" outlineLevel="0" collapsed="false">
      <c r="A23" s="5" t="n">
        <v>44805</v>
      </c>
      <c r="B23" s="6" t="n">
        <v>1256.89</v>
      </c>
      <c r="C23" s="6" t="n">
        <v>1086.81</v>
      </c>
      <c r="D23" s="6" t="n">
        <f aca="false">B23-C23</f>
        <v>170.08</v>
      </c>
      <c r="E23" s="6" t="n">
        <f aca="false">115.17+50.42</f>
        <v>165.59</v>
      </c>
      <c r="F23" s="6" t="n">
        <f aca="false">90.64+39.69</f>
        <v>130.33</v>
      </c>
      <c r="G23" s="6" t="n">
        <f aca="false">E23-F23</f>
        <v>35.26</v>
      </c>
      <c r="H23" s="7" t="n">
        <f aca="false">152.38+50.42</f>
        <v>202.8</v>
      </c>
      <c r="I23" s="7" t="n">
        <f aca="false">39.69+123.19</f>
        <v>162.88</v>
      </c>
      <c r="J23" s="6" t="n">
        <f aca="false">H23-I23</f>
        <v>39.92</v>
      </c>
    </row>
    <row r="24" customFormat="false" ht="13.8" hidden="false" customHeight="false" outlineLevel="0" collapsed="false">
      <c r="A24" s="5" t="n">
        <v>44835</v>
      </c>
      <c r="B24" s="6" t="n">
        <v>1256.89</v>
      </c>
      <c r="C24" s="6" t="n">
        <v>1086.81</v>
      </c>
      <c r="D24" s="6" t="n">
        <f aca="false">B24-C24</f>
        <v>170.08</v>
      </c>
      <c r="E24" s="6" t="n">
        <f aca="false">115.17+50.42</f>
        <v>165.59</v>
      </c>
      <c r="F24" s="6" t="n">
        <f aca="false">90.64+39.69</f>
        <v>130.33</v>
      </c>
      <c r="G24" s="6" t="n">
        <f aca="false">E24-F24</f>
        <v>35.26</v>
      </c>
      <c r="H24" s="7" t="n">
        <f aca="false">152.38+50.42</f>
        <v>202.8</v>
      </c>
      <c r="I24" s="7" t="n">
        <f aca="false">39.69+123.19</f>
        <v>162.88</v>
      </c>
      <c r="J24" s="6" t="n">
        <f aca="false">H24-I24</f>
        <v>39.92</v>
      </c>
    </row>
    <row r="25" customFormat="false" ht="13.8" hidden="false" customHeight="false" outlineLevel="0" collapsed="false">
      <c r="A25" s="5" t="n">
        <v>44866</v>
      </c>
      <c r="B25" s="6" t="n">
        <v>1256.89</v>
      </c>
      <c r="C25" s="6" t="n">
        <v>1086.81</v>
      </c>
      <c r="D25" s="6" t="n">
        <f aca="false">B25-C25</f>
        <v>170.08</v>
      </c>
      <c r="E25" s="6" t="n">
        <f aca="false">115.17+50.42</f>
        <v>165.59</v>
      </c>
      <c r="F25" s="6" t="n">
        <f aca="false">90.64+39.69</f>
        <v>130.33</v>
      </c>
      <c r="G25" s="6" t="n">
        <f aca="false">E25-F25</f>
        <v>35.26</v>
      </c>
      <c r="H25" s="7" t="n">
        <f aca="false">154.62+50.42</f>
        <v>205.04</v>
      </c>
      <c r="I25" s="7" t="n">
        <f aca="false">39.69+125</f>
        <v>164.69</v>
      </c>
      <c r="J25" s="6" t="n">
        <f aca="false">H25-I25</f>
        <v>40.35</v>
      </c>
    </row>
    <row r="26" customFormat="false" ht="13.8" hidden="false" customHeight="false" outlineLevel="0" collapsed="false">
      <c r="A26" s="8" t="n">
        <v>44896</v>
      </c>
      <c r="B26" s="9" t="n">
        <f aca="false">1256.89+775.61</f>
        <v>2032.5</v>
      </c>
      <c r="C26" s="9" t="n">
        <f aca="false">1086.81+792.63</f>
        <v>1879.44</v>
      </c>
      <c r="D26" s="9" t="n">
        <f aca="false">B26-C26</f>
        <v>153.06</v>
      </c>
      <c r="E26" s="9" t="n">
        <f aca="false">230.34+100.84</f>
        <v>331.18</v>
      </c>
      <c r="F26" s="9" t="n">
        <f aca="false">181.28+79.38</f>
        <v>260.66</v>
      </c>
      <c r="G26" s="9" t="n">
        <f aca="false">E26-F26</f>
        <v>70.52</v>
      </c>
      <c r="H26" s="10" t="n">
        <f aca="false">154.62+100.84</f>
        <v>255.46</v>
      </c>
      <c r="I26" s="10" t="n">
        <f aca="false">125+79.38</f>
        <v>204.38</v>
      </c>
      <c r="J26" s="9" t="n">
        <f aca="false">H26-I26</f>
        <v>51.08</v>
      </c>
    </row>
    <row r="27" customFormat="false" ht="13.8" hidden="false" customHeight="false" outlineLevel="0" collapsed="false">
      <c r="A27" s="5" t="n">
        <v>44927</v>
      </c>
      <c r="B27" s="6" t="n">
        <v>1288.31</v>
      </c>
      <c r="C27" s="6" t="n">
        <v>1113.98</v>
      </c>
      <c r="D27" s="6" t="n">
        <f aca="false">B27-C27</f>
        <v>174.33</v>
      </c>
      <c r="E27" s="6" t="n">
        <f aca="false">118.04+51.68</f>
        <v>169.72</v>
      </c>
      <c r="F27" s="6" t="n">
        <f aca="false">92.9+40.68</f>
        <v>133.58</v>
      </c>
      <c r="G27" s="6" t="n">
        <f aca="false">E27-F27</f>
        <v>36.14</v>
      </c>
      <c r="H27" s="7" t="n">
        <f aca="false">51.68+161.86</f>
        <v>213.54</v>
      </c>
      <c r="I27" s="7" t="n">
        <f aca="false">40.68+130.85</f>
        <v>171.53</v>
      </c>
      <c r="J27" s="6" t="n">
        <f aca="false">H27-I27</f>
        <v>42.01</v>
      </c>
    </row>
    <row r="28" customFormat="false" ht="13.8" hidden="false" customHeight="false" outlineLevel="0" collapsed="false">
      <c r="A28" s="5" t="n">
        <v>44958</v>
      </c>
      <c r="B28" s="6" t="n">
        <v>1288.31</v>
      </c>
      <c r="C28" s="6" t="n">
        <v>1113.98</v>
      </c>
      <c r="D28" s="6" t="n">
        <f aca="false">B28-C28</f>
        <v>174.33</v>
      </c>
      <c r="E28" s="6" t="n">
        <f aca="false">118.04+51.68</f>
        <v>169.72</v>
      </c>
      <c r="F28" s="6" t="n">
        <f aca="false">92.9+40.68</f>
        <v>133.58</v>
      </c>
      <c r="G28" s="6" t="n">
        <f aca="false">E28-F28</f>
        <v>36.14</v>
      </c>
      <c r="H28" s="7" t="n">
        <f aca="false">51.68+161.86</f>
        <v>213.54</v>
      </c>
      <c r="I28" s="7" t="n">
        <f aca="false">40.68+130.85</f>
        <v>171.53</v>
      </c>
      <c r="J28" s="6" t="n">
        <f aca="false">H28-I28</f>
        <v>42.01</v>
      </c>
    </row>
    <row r="29" customFormat="false" ht="13.8" hidden="false" customHeight="false" outlineLevel="0" collapsed="false">
      <c r="A29" s="5" t="n">
        <v>44986</v>
      </c>
      <c r="B29" s="6" t="n">
        <v>1288.31</v>
      </c>
      <c r="C29" s="6" t="n">
        <v>1113.98</v>
      </c>
      <c r="D29" s="6" t="n">
        <f aca="false">B29-C29</f>
        <v>174.33</v>
      </c>
      <c r="E29" s="6" t="n">
        <f aca="false">118.04+51.68</f>
        <v>169.72</v>
      </c>
      <c r="F29" s="6" t="n">
        <f aca="false">92.9+40.68</f>
        <v>133.58</v>
      </c>
      <c r="G29" s="6" t="n">
        <f aca="false">E29-F29</f>
        <v>36.14</v>
      </c>
      <c r="H29" s="7" t="n">
        <f aca="false">51.68+161.86</f>
        <v>213.54</v>
      </c>
      <c r="I29" s="7" t="n">
        <f aca="false">40.68+130.85</f>
        <v>171.53</v>
      </c>
      <c r="J29" s="6" t="n">
        <f aca="false">H29-I29</f>
        <v>42.01</v>
      </c>
    </row>
    <row r="30" customFormat="false" ht="13.8" hidden="false" customHeight="false" outlineLevel="0" collapsed="false">
      <c r="A30" s="5" t="n">
        <v>45017</v>
      </c>
      <c r="B30" s="6" t="n">
        <v>1288.31</v>
      </c>
      <c r="C30" s="6" t="n">
        <v>1113.98</v>
      </c>
      <c r="D30" s="6" t="n">
        <f aca="false">B30-C30</f>
        <v>174.33</v>
      </c>
      <c r="E30" s="6" t="n">
        <f aca="false">118.04+51.68</f>
        <v>169.72</v>
      </c>
      <c r="F30" s="6" t="n">
        <f aca="false">92.9+40.68</f>
        <v>133.58</v>
      </c>
      <c r="G30" s="6" t="n">
        <f aca="false">E30-F30</f>
        <v>36.14</v>
      </c>
      <c r="H30" s="7" t="n">
        <f aca="false">51.68+161.86</f>
        <v>213.54</v>
      </c>
      <c r="I30" s="7" t="n">
        <f aca="false">40.68+130.85</f>
        <v>171.53</v>
      </c>
      <c r="J30" s="6" t="n">
        <f aca="false">H30-I30</f>
        <v>42.01</v>
      </c>
    </row>
    <row r="31" customFormat="false" ht="13.8" hidden="false" customHeight="false" outlineLevel="0" collapsed="false">
      <c r="A31" s="5" t="n">
        <v>45047</v>
      </c>
      <c r="B31" s="6" t="n">
        <v>1288.31</v>
      </c>
      <c r="C31" s="6" t="n">
        <v>1113.98</v>
      </c>
      <c r="D31" s="6" t="n">
        <f aca="false">B31-C31</f>
        <v>174.33</v>
      </c>
      <c r="E31" s="6" t="n">
        <f aca="false">118.04+51.68</f>
        <v>169.72</v>
      </c>
      <c r="F31" s="6" t="n">
        <f aca="false">92.9+40.68</f>
        <v>133.58</v>
      </c>
      <c r="G31" s="6" t="n">
        <f aca="false">E31-F31</f>
        <v>36.14</v>
      </c>
      <c r="H31" s="7" t="n">
        <f aca="false">51.68+161.86</f>
        <v>213.54</v>
      </c>
      <c r="I31" s="7" t="n">
        <f aca="false">40.68+130.85</f>
        <v>171.53</v>
      </c>
      <c r="J31" s="6" t="n">
        <f aca="false">H31-I31</f>
        <v>42.01</v>
      </c>
    </row>
    <row r="32" customFormat="false" ht="13.8" hidden="false" customHeight="false" outlineLevel="0" collapsed="false">
      <c r="A32" s="8" t="n">
        <v>45078</v>
      </c>
      <c r="B32" s="9" t="n">
        <f aca="false">1288.31+795</f>
        <v>2083.31</v>
      </c>
      <c r="C32" s="9" t="n">
        <f aca="false">1113.98+812.45</f>
        <v>1926.43</v>
      </c>
      <c r="D32" s="9" t="n">
        <f aca="false">B32-C32</f>
        <v>156.88</v>
      </c>
      <c r="E32" s="9" t="n">
        <v>339.42</v>
      </c>
      <c r="F32" s="9" t="n">
        <f aca="false">185.8+81.36</f>
        <v>267.16</v>
      </c>
      <c r="G32" s="9" t="n">
        <f aca="false">E32-F32</f>
        <v>72.26</v>
      </c>
      <c r="H32" s="10" t="n">
        <f aca="false">103.36+161.86</f>
        <v>265.22</v>
      </c>
      <c r="I32" s="10" t="n">
        <f aca="false">137.47+81.36</f>
        <v>218.83</v>
      </c>
      <c r="J32" s="9" t="n">
        <f aca="false">H32-I32</f>
        <v>46.3900000000001</v>
      </c>
    </row>
    <row r="33" customFormat="false" ht="13.8" hidden="false" customHeight="false" outlineLevel="0" collapsed="false">
      <c r="A33" s="5" t="n">
        <v>45108</v>
      </c>
      <c r="B33" s="6" t="n">
        <v>1288.31</v>
      </c>
      <c r="C33" s="6" t="n">
        <v>1113.98</v>
      </c>
      <c r="D33" s="6" t="n">
        <f aca="false">B33-C33</f>
        <v>174.33</v>
      </c>
      <c r="E33" s="6" t="n">
        <f aca="false">118.04+51.68</f>
        <v>169.72</v>
      </c>
      <c r="F33" s="6" t="n">
        <f aca="false">92.9+40.68</f>
        <v>133.58</v>
      </c>
      <c r="G33" s="6" t="n">
        <f aca="false">E33-F33</f>
        <v>36.14</v>
      </c>
      <c r="H33" s="7" t="n">
        <f aca="false">51.68+161.86</f>
        <v>213.54</v>
      </c>
      <c r="I33" s="7" t="n">
        <f aca="false">40.68+130.85</f>
        <v>171.53</v>
      </c>
      <c r="J33" s="6" t="n">
        <f aca="false">H33-I33</f>
        <v>42.01</v>
      </c>
    </row>
    <row r="34" customFormat="false" ht="13.8" hidden="false" customHeight="false" outlineLevel="0" collapsed="false">
      <c r="A34" s="5" t="n">
        <v>45139</v>
      </c>
      <c r="B34" s="6" t="n">
        <v>1288.31</v>
      </c>
      <c r="C34" s="6" t="n">
        <v>1113.98</v>
      </c>
      <c r="D34" s="6" t="n">
        <f aca="false">B34-C34</f>
        <v>174.33</v>
      </c>
      <c r="E34" s="6" t="n">
        <f aca="false">118.04+51.68</f>
        <v>169.72</v>
      </c>
      <c r="F34" s="6" t="n">
        <f aca="false">92.9+40.68</f>
        <v>133.58</v>
      </c>
      <c r="G34" s="6" t="n">
        <f aca="false">E34-F34</f>
        <v>36.14</v>
      </c>
      <c r="H34" s="7" t="n">
        <f aca="false">51.68+161.86</f>
        <v>213.54</v>
      </c>
      <c r="I34" s="7" t="n">
        <f aca="false">40.68+130.85</f>
        <v>171.53</v>
      </c>
      <c r="J34" s="6" t="n">
        <f aca="false">H34-I34</f>
        <v>42.01</v>
      </c>
    </row>
    <row r="35" customFormat="false" ht="13.8" hidden="false" customHeight="false" outlineLevel="0" collapsed="false">
      <c r="A35" s="5" t="n">
        <v>45170</v>
      </c>
      <c r="B35" s="6" t="n">
        <v>1288.31</v>
      </c>
      <c r="C35" s="6" t="n">
        <v>1113.98</v>
      </c>
      <c r="D35" s="6" t="n">
        <f aca="false">B35-C35</f>
        <v>174.33</v>
      </c>
      <c r="E35" s="6" t="n">
        <f aca="false">118.04+51.68</f>
        <v>169.72</v>
      </c>
      <c r="F35" s="6" t="n">
        <f aca="false">92.9+40.68</f>
        <v>133.58</v>
      </c>
      <c r="G35" s="6" t="n">
        <f aca="false">E35-F35</f>
        <v>36.14</v>
      </c>
      <c r="H35" s="7" t="n">
        <f aca="false">51.68+161.86</f>
        <v>213.54</v>
      </c>
      <c r="I35" s="7" t="n">
        <f aca="false">40.68+130.85</f>
        <v>171.53</v>
      </c>
      <c r="J35" s="6" t="n">
        <f aca="false">H35-I35</f>
        <v>42.01</v>
      </c>
    </row>
    <row r="36" customFormat="false" ht="13.8" hidden="false" customHeight="false" outlineLevel="0" collapsed="false">
      <c r="A36" s="1"/>
      <c r="B36" s="11"/>
      <c r="C36" s="11"/>
      <c r="D36" s="12" t="n">
        <f aca="false">SUM(D3:D35)</f>
        <v>5497.5</v>
      </c>
      <c r="E36" s="11"/>
      <c r="F36" s="11"/>
      <c r="G36" s="13" t="n">
        <f aca="false">SUM(G3:G35)</f>
        <v>1321.62</v>
      </c>
      <c r="H36" s="14"/>
      <c r="I36" s="14"/>
      <c r="J36" s="13" t="n">
        <f aca="false">SUM(J3:J35)</f>
        <v>1311.92</v>
      </c>
    </row>
    <row r="37" customFormat="false" ht="13.8" hidden="false" customHeight="false" outlineLevel="0" collapsed="false">
      <c r="B37" s="14"/>
      <c r="C37" s="14"/>
      <c r="D37" s="15" t="s">
        <v>6</v>
      </c>
      <c r="E37" s="15"/>
      <c r="F37" s="15"/>
      <c r="G37" s="16" t="n">
        <f aca="false">D36-G36</f>
        <v>4175.88</v>
      </c>
      <c r="H37" s="15" t="s">
        <v>7</v>
      </c>
      <c r="I37" s="15"/>
      <c r="J37" s="16" t="n">
        <f aca="false">D36-J36</f>
        <v>4185.58</v>
      </c>
    </row>
    <row r="38" customFormat="false" ht="13.8" hidden="false" customHeight="false" outlineLevel="0" collapsed="false">
      <c r="A38" s="17" t="s">
        <v>8</v>
      </c>
    </row>
  </sheetData>
  <mergeCells count="5">
    <mergeCell ref="B1:D1"/>
    <mergeCell ref="E1:G1"/>
    <mergeCell ref="H1:J1"/>
    <mergeCell ref="D37:F37"/>
    <mergeCell ref="H37:I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2023-02-02T09:25:09Z</dcterms:created>
  <dc:creator>USUARIO</dc:creator>
  <dc:description/>
  <dc:language>es-ES</dc:language>
  <cp:lastModifiedBy/>
  <dcterms:modified xsi:type="dcterms:W3CDTF">2023-10-03T11:55:41Z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