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7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E-CLM Calcula tu barem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<sst xmlns="http://schemas.openxmlformats.org/spreadsheetml/2006/main" count="173" uniqueCount="108">
  <si>
    <t xml:space="preserve">CONCURSO DE TRASLADOS 2023-24: Calcula tu baremo</t>
  </si>
  <si>
    <t xml:space="preserve">1. ANTIGÜEDAD.</t>
  </si>
  <si>
    <t xml:space="preserve">1.1. ANTIGÜEDAD EN EL CENTRO.</t>
  </si>
  <si>
    <r>
      <rPr>
        <sz val="16"/>
        <color rgb="FF000000"/>
        <rFont val="Browallia New"/>
        <family val="2"/>
        <charset val="1"/>
      </rPr>
      <t xml:space="preserve">1.1.1. Por permanencia interrumpida como personal </t>
    </r>
    <r>
      <rPr>
        <b val="true"/>
        <sz val="16"/>
        <color rgb="FF000000"/>
        <rFont val="Browallia New"/>
        <family val="2"/>
        <charset val="1"/>
      </rPr>
      <t xml:space="preserve">funcionario de carrera con destino definitivo</t>
    </r>
    <r>
      <rPr>
        <sz val="16"/>
        <color rgb="FF000000"/>
        <rFont val="Browallia New"/>
        <family val="2"/>
        <charset val="1"/>
      </rPr>
      <t xml:space="preserve"> en el centro desde el que concursa.</t>
    </r>
  </si>
  <si>
    <t xml:space="preserve">Especificar años:</t>
  </si>
  <si>
    <t xml:space="preserve">Especificar meses (30 días):</t>
  </si>
  <si>
    <t xml:space="preserve">TOTAL:</t>
  </si>
  <si>
    <r>
      <rPr>
        <sz val="16"/>
        <color rgb="FF000000"/>
        <rFont val="Browallia New"/>
        <family val="2"/>
        <charset val="1"/>
      </rPr>
      <t xml:space="preserve">1.1.2. Por tiempo como personal funcionario de carrera en </t>
    </r>
    <r>
      <rPr>
        <b val="true"/>
        <sz val="16"/>
        <color rgb="FF000000"/>
        <rFont val="Browallia New"/>
        <family val="2"/>
        <charset val="1"/>
      </rPr>
      <t xml:space="preserve">situación de provisionalidad</t>
    </r>
    <r>
      <rPr>
        <sz val="16"/>
        <color rgb="FF000000"/>
        <rFont val="Browallia New"/>
        <family val="2"/>
        <charset val="1"/>
      </rPr>
      <t xml:space="preserve">.</t>
    </r>
  </si>
  <si>
    <t xml:space="preserve">1.1.2. Por tiempo como personal funcionario de carrera en plaza, puesto o centro que tenga calificación de especial dificultad.</t>
  </si>
  <si>
    <t xml:space="preserve">TOTAL APARTADO 1.1</t>
  </si>
  <si>
    <t xml:space="preserve">1.2 ANTIGÜEDAD EN EL CUERPO.</t>
  </si>
  <si>
    <t xml:space="preserve">1.2.1. Por servicios prestados en situación de servicio activo como personal funcionario de carrera,en prácticas o interino en el cuerpo(s) al que corresponda la vacante.</t>
  </si>
  <si>
    <t xml:space="preserve">1.2.2. Por servicios efectivos como personal funcionario de carrera, en prácticas o interino en otros cuerpos docentes a los que se refiere la LOE , del mismo o superior subgrupo.</t>
  </si>
  <si>
    <t xml:space="preserve">1.2.3. Por servicios efectivos como personal funcionario de carrera en otros cuerpos docentes a los que se refiere la LOE, de subgrupo inferior: </t>
  </si>
  <si>
    <t xml:space="preserve">TOTAL APARTADO 1.2</t>
  </si>
  <si>
    <t xml:space="preserve">TOTAL APARTADO 1</t>
  </si>
  <si>
    <t xml:space="preserve">2. PERTENENCIA A LOS CUERPOS DE CATEDRÁTICOS.</t>
  </si>
  <si>
    <r>
      <rPr>
        <sz val="16"/>
        <color rgb="FF000000"/>
        <rFont val="Browallia New"/>
        <family val="2"/>
        <charset val="1"/>
      </rPr>
      <t xml:space="preserve">Por ser funcionario de carrera de los cuerpos de </t>
    </r>
    <r>
      <rPr>
        <b val="true"/>
        <sz val="16"/>
        <color rgb="FF000000"/>
        <rFont val="Browallia New"/>
        <family val="2"/>
        <charset val="1"/>
      </rPr>
      <t xml:space="preserve">Catedráticos</t>
    </r>
    <r>
      <rPr>
        <sz val="16"/>
        <color rgb="FF000000"/>
        <rFont val="Browallia New"/>
        <family val="2"/>
        <charset val="1"/>
      </rPr>
      <t xml:space="preserve"> de Enseñanza Secundaria, de Música y Artes Escénicas, de EOI y de Artes Plásticas y Diseño.</t>
    </r>
  </si>
  <si>
    <t xml:space="preserve">Por ser catedrático (5 puntos):</t>
  </si>
  <si>
    <r>
      <rPr>
        <sz val="9"/>
        <color rgb="FF000000"/>
        <rFont val="Browallia New"/>
        <family val="2"/>
        <charset val="1"/>
      </rPr>
      <t xml:space="preserve"> </t>
    </r>
    <r>
      <rPr>
        <sz val="11"/>
        <color rgb="FF000000"/>
        <rFont val="Browallia New"/>
        <family val="2"/>
        <charset val="1"/>
      </rPr>
      <t xml:space="preserve">Contestar SI/NO</t>
    </r>
  </si>
  <si>
    <t xml:space="preserve">NO</t>
  </si>
  <si>
    <t xml:space="preserve">TOTAL APARTADO 2</t>
  </si>
  <si>
    <t xml:space="preserve">3. MÉRITOS ACADÉMICOS (Máximo 10 puntos).</t>
  </si>
  <si>
    <t xml:space="preserve">3.1. DOCTORADO, POSTGRADOS Y PREMIOS EXTRAORDINARIOS:</t>
  </si>
  <si>
    <r>
      <rPr>
        <sz val="16"/>
        <color rgb="FF000000"/>
        <rFont val="Browallia New"/>
        <family val="2"/>
        <charset val="1"/>
      </rPr>
      <t xml:space="preserve">3.1.1. Por poseer el título de </t>
    </r>
    <r>
      <rPr>
        <b val="true"/>
        <sz val="16"/>
        <color rgb="FF000000"/>
        <rFont val="Browallia New"/>
        <family val="2"/>
        <charset val="1"/>
      </rPr>
      <t xml:space="preserve">Doctor</t>
    </r>
  </si>
  <si>
    <t xml:space="preserve">Contestar SI/NO</t>
  </si>
  <si>
    <r>
      <rPr>
        <sz val="16"/>
        <color rgb="FF000000"/>
        <rFont val="Browallia New"/>
        <family val="2"/>
        <charset val="1"/>
      </rPr>
      <t xml:space="preserve">3.1.2. Por el </t>
    </r>
    <r>
      <rPr>
        <b val="true"/>
        <sz val="16"/>
        <color rgb="FF000000"/>
        <rFont val="Browallia New"/>
        <family val="2"/>
        <charset val="1"/>
      </rPr>
      <t xml:space="preserve">título universitario oficial de Master</t>
    </r>
    <r>
      <rPr>
        <sz val="16"/>
        <color rgb="FF000000"/>
        <rFont val="Browallia New"/>
        <family val="2"/>
        <charset val="1"/>
      </rPr>
      <t xml:space="preserve"> distinto del requerido para el ingreso a la función pública docente (mínimo 60 ETSC)</t>
    </r>
  </si>
  <si>
    <r>
      <rPr>
        <sz val="16"/>
        <color rgb="FF000000"/>
        <rFont val="Browallia New"/>
        <family val="2"/>
        <charset val="1"/>
      </rPr>
      <t xml:space="preserve">3.1.3. Por el reconocimiento de </t>
    </r>
    <r>
      <rPr>
        <b val="true"/>
        <sz val="16"/>
        <color rgb="FF000000"/>
        <rFont val="Browallia New"/>
        <family val="2"/>
        <charset val="1"/>
      </rPr>
      <t xml:space="preserve">suficiencia investigadora</t>
    </r>
    <r>
      <rPr>
        <sz val="16"/>
        <color rgb="FF000000"/>
        <rFont val="Browallia New"/>
        <family val="2"/>
        <charset val="1"/>
      </rPr>
      <t xml:space="preserve"> o certificado-diploma acreditativo de estudios avanzados</t>
    </r>
  </si>
  <si>
    <t xml:space="preserve">3.1.4. Por premio extraordinario doctorado, licenciatura, grado o mención honorífica en grado superior en conservatorios superiores de música.</t>
  </si>
  <si>
    <t xml:space="preserve">TOTAL APARTADO 3.1</t>
  </si>
  <si>
    <t xml:space="preserve">3.2. OTRAS TITULACIONES UNIVERSITARIAS:</t>
  </si>
  <si>
    <t xml:space="preserve">3.2.1. Por el título oficial de grado o equivalente</t>
  </si>
  <si>
    <t xml:space="preserve">3.2.2. Por diplomaturas, ingenierías técnicas… y títulos correspondientes al primer ciclo de una licenciatura, arquitectura o ingeniería</t>
  </si>
  <si>
    <t xml:space="preserve">3.2.3. Por titulaciones de segundo ciclo</t>
  </si>
  <si>
    <t xml:space="preserve">TOTAL APARTADO 3.2</t>
  </si>
  <si>
    <t xml:space="preserve">3.3. TITULACIONES DE ENSEÑANZA DE RÉGIMEN ESPECIAL Y FP</t>
  </si>
  <si>
    <t xml:space="preserve">Titulaciones de EOI, conservatorios de música y danza, escuelas de arte, FP (distintas de la requerida para el ingreso)</t>
  </si>
  <si>
    <t xml:space="preserve">EOI C2</t>
  </si>
  <si>
    <t xml:space="preserve">EOI C1</t>
  </si>
  <si>
    <t xml:space="preserve">EOI B2</t>
  </si>
  <si>
    <t xml:space="preserve">EOI B1</t>
  </si>
  <si>
    <t xml:space="preserve">Técnico superior de artes plásticas, técnico deportivo superior o técnico superior de FP</t>
  </si>
  <si>
    <t xml:space="preserve">Título de música o danza</t>
  </si>
  <si>
    <t xml:space="preserve">TOTAL APARTADO 3.3</t>
  </si>
  <si>
    <t xml:space="preserve">TOTAL APARTADO  3 (Máximo 10 puntos).</t>
  </si>
  <si>
    <t xml:space="preserve">4. DESEMPEÑO  DE CARGOS DIRECTIVOS Y OTRAS FUNCIONES (Máximo 20 puntos).</t>
  </si>
  <si>
    <t xml:space="preserve">4.1. Como director en centros públicos docentes, en CRAER, en agrupaciones de lengua y cultura española</t>
  </si>
  <si>
    <t xml:space="preserve">4.2. Como vicedirector, subdirector, jefe de estudio, secretario y asimiliados en centros públicos</t>
  </si>
  <si>
    <t xml:space="preserve">4.3. Otras funciones docentes (coordinador de ciclo, jefe de departamento, asesor de formación permanente, director EOE, figuras análogas, tutoría</t>
  </si>
  <si>
    <t xml:space="preserve">TOTAL APARTADO  4 (Máximo 20 puntos).</t>
  </si>
  <si>
    <t xml:space="preserve">5. FORMACIÓN Y PERFECCIONAMIENTO (Máximo 10 puntos).</t>
  </si>
  <si>
    <t xml:space="preserve">5.1. Actividades de formación superadas (max 6 puntos)</t>
  </si>
  <si>
    <r>
      <rPr>
        <sz val="11"/>
        <color rgb="FF000000"/>
        <rFont val="Browallia New"/>
        <family val="2"/>
        <charset val="1"/>
      </rPr>
      <t xml:space="preserve">Especificar horas (</t>
    </r>
    <r>
      <rPr>
        <sz val="9"/>
        <color rgb="FF000000"/>
        <rFont val="Browallia New"/>
        <family val="2"/>
        <charset val="1"/>
      </rPr>
      <t xml:space="preserve">sumar todos los cursos</t>
    </r>
    <r>
      <rPr>
        <sz val="11"/>
        <color rgb="FF000000"/>
        <rFont val="Browallia New"/>
        <family val="2"/>
        <charset val="1"/>
      </rPr>
      <t xml:space="preserve">)</t>
    </r>
  </si>
  <si>
    <t xml:space="preserve">1 crédito=10 horas</t>
  </si>
  <si>
    <t xml:space="preserve">5.2. Impartición de actividades de formación y perfeccionamiento. (max 3 puntos)</t>
  </si>
  <si>
    <t xml:space="preserve">5.3. Especialidades del mismo cuerpo por el que se concursa, y distintas a la de ingreso ( Adquisición de nuevas especialidades)</t>
  </si>
  <si>
    <t xml:space="preserve">TOTAL APARTADO  5 (Máximo 10 puntos).</t>
  </si>
  <si>
    <t xml:space="preserve">6. OTROS MÉRITOS (Máximo 15 puntos).</t>
  </si>
  <si>
    <t xml:space="preserve">6.1. Publicaciones  (Máximo 8 puntos).</t>
  </si>
  <si>
    <t xml:space="preserve">LIBROS</t>
  </si>
  <si>
    <t xml:space="preserve">AUTOR</t>
  </si>
  <si>
    <t xml:space="preserve">COAUTOR</t>
  </si>
  <si>
    <t xml:space="preserve">3 AUTORES</t>
  </si>
  <si>
    <t xml:space="preserve">4 AUTORES</t>
  </si>
  <si>
    <t xml:space="preserve">5 AUTORES</t>
  </si>
  <si>
    <t xml:space="preserve">MÁS DE 5 AUTORES</t>
  </si>
  <si>
    <t xml:space="preserve">REVISTAS</t>
  </si>
  <si>
    <t xml:space="preserve">3 O MÁS AUTORES</t>
  </si>
  <si>
    <t xml:space="preserve">TOTAL APARTADO 6.1 (Máximo 8 puntos).</t>
  </si>
  <si>
    <t xml:space="preserve">6.2. Proyectos de innovación o investigación premiados  (Máximo 2,5 puntos).</t>
  </si>
  <si>
    <t xml:space="preserve">Internacional</t>
  </si>
  <si>
    <r>
      <rPr>
        <sz val="11"/>
        <color rgb="FF000000"/>
        <rFont val="Browallia New"/>
        <family val="2"/>
        <charset val="1"/>
      </rPr>
      <t xml:space="preserve">1</t>
    </r>
    <r>
      <rPr>
        <vertAlign val="superscript"/>
        <sz val="11"/>
        <color rgb="FF000000"/>
        <rFont val="Browallia New"/>
        <family val="2"/>
        <charset val="1"/>
      </rPr>
      <t xml:space="preserve">er</t>
    </r>
    <r>
      <rPr>
        <sz val="11"/>
        <color rgb="FF000000"/>
        <rFont val="Browallia New"/>
        <family val="2"/>
        <charset val="1"/>
      </rPr>
      <t xml:space="preserve"> premio</t>
    </r>
  </si>
  <si>
    <t xml:space="preserve">Resto de premios</t>
  </si>
  <si>
    <t xml:space="preserve">Nacional</t>
  </si>
  <si>
    <t xml:space="preserve">Autonómico</t>
  </si>
  <si>
    <r>
      <rPr>
        <sz val="11"/>
        <color rgb="FF000000"/>
        <rFont val="Browallia New"/>
        <family val="2"/>
        <charset val="1"/>
      </rPr>
      <t xml:space="preserve">Proyectos de innovación o investigación</t>
    </r>
    <r>
      <rPr>
        <b val="true"/>
        <sz val="11"/>
        <color rgb="FF000000"/>
        <rFont val="Browallia New"/>
        <family val="2"/>
        <charset val="1"/>
      </rPr>
      <t xml:space="preserve"> no premiados</t>
    </r>
  </si>
  <si>
    <t xml:space="preserve">Introduce el nº de participaciones</t>
  </si>
  <si>
    <t xml:space="preserve">TOTAL APARTADO 6.2 (Máximo 2,5 puntos).</t>
  </si>
  <si>
    <t xml:space="preserve">6.3. Méritos artísticos y literarios  (Máximo 2,5 puntos).</t>
  </si>
  <si>
    <t xml:space="preserve">Premios en exposiciones o concursos</t>
  </si>
  <si>
    <t xml:space="preserve">Composiciones como autor o grabaciones con depósito legal</t>
  </si>
  <si>
    <t xml:space="preserve">Conciertos</t>
  </si>
  <si>
    <t xml:space="preserve">Categoría</t>
  </si>
  <si>
    <t xml:space="preserve">Director/Solista</t>
  </si>
  <si>
    <t xml:space="preserve">Integrante</t>
  </si>
  <si>
    <t xml:space="preserve">Cámara (10-12 componentes)</t>
  </si>
  <si>
    <t xml:space="preserve">Orquestas / Bandas/ Coros</t>
  </si>
  <si>
    <t xml:space="preserve">1ª Nacional / Internacional</t>
  </si>
  <si>
    <t xml:space="preserve">2ª Regional</t>
  </si>
  <si>
    <t xml:space="preserve">3ª Local</t>
  </si>
  <si>
    <t xml:space="preserve">Exposiciones individuales y colectivas (En este apartado, no está clara su puntuación, pues depende de su categoría).</t>
  </si>
  <si>
    <t xml:space="preserve">Exposiciones individuales</t>
  </si>
  <si>
    <t xml:space="preserve">Exposiciones colectivas</t>
  </si>
  <si>
    <t xml:space="preserve">Expo. 1 - Nº de participantes:</t>
  </si>
  <si>
    <t xml:space="preserve">Expo. 2 - Nº de participantes:</t>
  </si>
  <si>
    <t xml:space="preserve">Expo. 3 - Nº de participantes:</t>
  </si>
  <si>
    <t xml:space="preserve">Expo. 4 - Nº de participantes:</t>
  </si>
  <si>
    <t xml:space="preserve">TOTAL APARTADO 6.3 (Máximo 2,5 puntos).</t>
  </si>
  <si>
    <t xml:space="preserve">6.4. Tiempo de servicio en puestos de la administración educativa de nivel de complemento igual o superior al cuerpo del de que se participa</t>
  </si>
  <si>
    <t xml:space="preserve">TOTAL APARTADO 6.4</t>
  </si>
  <si>
    <t xml:space="preserve">6.5. Miembro de tribunal de oposición (LOE)</t>
  </si>
  <si>
    <t xml:space="preserve">Participaciones como miembro de tribunal:</t>
  </si>
  <si>
    <t xml:space="preserve">TOTAL APARTADO 6.5</t>
  </si>
  <si>
    <t xml:space="preserve">6.6. Tutorización prácticas máster ESO o cualquiera que se requiera para el ejercicio de la docencia</t>
  </si>
  <si>
    <t xml:space="preserve">Nº de cursos tutorización:</t>
  </si>
  <si>
    <t xml:space="preserve">TOTAL APARTADO 6.6</t>
  </si>
  <si>
    <t xml:space="preserve">TOTAL APARTADO  6 (Máximo 15 puntos).</t>
  </si>
  <si>
    <t xml:space="preserve">BAREMO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</si>
</sst>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000"/>
    <numFmt numFmtId="167" formatCode="0.000000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Browallia New"/>
      <family val="2"/>
      <charset val="1"/>
    </font>
    <font>
      <b val="true"/>
      <sz val="18"/>
      <color rgb="FF363839"/>
      <name val="Browallia New"/>
      <family val="2"/>
      <charset val="1"/>
    </font>
    <font>
      <b val="true"/>
      <sz val="18"/>
      <color rgb="FF003300"/>
      <name val="Browallia New"/>
      <family val="2"/>
      <charset val="1"/>
    </font>
    <font>
      <b val="true"/>
      <sz val="16"/>
      <color rgb="FFC0271C"/>
      <name val="Browallia New"/>
      <family val="2"/>
      <charset val="1"/>
    </font>
    <font>
      <b val="true"/>
      <sz val="16"/>
      <color rgb="FF993300"/>
      <name val="Browallia New"/>
      <family val="2"/>
      <charset val="1"/>
    </font>
    <font>
      <sz val="16"/>
      <color rgb="FF000000"/>
      <name val="Browallia New"/>
      <family val="2"/>
      <charset val="1"/>
    </font>
    <font>
      <b val="true"/>
      <sz val="16"/>
      <color rgb="FF000000"/>
      <name val="Browallia New"/>
      <family val="2"/>
      <charset val="1"/>
    </font>
    <font>
      <sz val="16"/>
      <color rgb="FF363839"/>
      <name val="Browallia New"/>
      <family val="2"/>
      <charset val="1"/>
    </font>
    <font>
      <sz val="11"/>
      <name val="Browallia New"/>
      <family val="2"/>
      <charset val="1"/>
    </font>
    <font>
      <b val="true"/>
      <sz val="11"/>
      <color rgb="FF003366"/>
      <name val="Browallia New"/>
      <family val="2"/>
      <charset val="1"/>
    </font>
    <font>
      <sz val="11"/>
      <color rgb="FFFFFFFF"/>
      <name val="Browallia New"/>
      <family val="2"/>
      <charset val="1"/>
    </font>
    <font>
      <b val="true"/>
      <sz val="11"/>
      <color rgb="FF993300"/>
      <name val="Browallia New"/>
      <family val="2"/>
      <charset val="1"/>
    </font>
    <font>
      <b val="true"/>
      <sz val="11"/>
      <color rgb="FF000000"/>
      <name val="Browallia New"/>
      <family val="2"/>
      <charset val="1"/>
    </font>
    <font>
      <b val="true"/>
      <sz val="15"/>
      <color rgb="FF000000"/>
      <name val="Browallia New"/>
      <family val="2"/>
      <charset val="1"/>
    </font>
    <font>
      <b val="true"/>
      <sz val="18"/>
      <color rgb="FF000000"/>
      <name val="Browallia New"/>
      <family val="2"/>
      <charset val="1"/>
    </font>
    <font>
      <sz val="9"/>
      <color rgb="FF000000"/>
      <name val="Browallia New"/>
      <family val="2"/>
      <charset val="1"/>
    </font>
    <font>
      <sz val="14"/>
      <color rgb="FF000000"/>
      <name val="Browallia New"/>
      <family val="2"/>
      <charset val="1"/>
    </font>
    <font>
      <b val="true"/>
      <sz val="14"/>
      <color rgb="FF993300"/>
      <name val="Browallia New"/>
      <family val="2"/>
      <charset val="1"/>
    </font>
    <font>
      <vertAlign val="superscript"/>
      <sz val="11"/>
      <color rgb="FF000000"/>
      <name val="Browallia New"/>
      <family val="2"/>
      <charset val="1"/>
    </font>
    <font>
      <sz val="8"/>
      <color rgb="FF000000"/>
      <name val="Browallia New"/>
      <family val="2"/>
      <charset val="1"/>
    </font>
    <font>
      <sz val="11"/>
      <color rgb="FF993300"/>
      <name val="Browallia New"/>
      <family val="2"/>
      <charset val="1"/>
    </font>
    <font>
      <sz val="36"/>
      <color rgb="FF363839"/>
      <name val="Browallia New"/>
      <family val="2"/>
      <charset val="1"/>
    </font>
    <font>
      <sz val="28"/>
      <color rgb="FF363839"/>
      <name val="Browallia Ne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FD7E1"/>
        <bgColor rgb="FFC0C0C0"/>
      </patternFill>
    </fill>
    <fill>
      <patternFill patternType="solid">
        <fgColor rgb="FFC0271C"/>
        <bgColor rgb="FF9933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4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0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8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2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5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26" fillId="2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271C"/>
      <rgbColor rgb="FFFFFFCC"/>
      <rgbColor rgb="FFCCFFFF"/>
      <rgbColor rgb="FF660066"/>
      <rgbColor rgb="FFFF8080"/>
      <rgbColor rgb="FF0066CC"/>
      <rgbColor rgb="FFCFD7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638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100440</xdr:colOff>
      <xdr:row>2</xdr:row>
      <xdr:rowOff>37800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2280680" cy="4686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26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125" activeCellId="0" sqref="H125"/>
    </sheetView>
  </sheetViews>
  <sheetFormatPr defaultRowHeight="13.8" zeroHeight="false" outlineLevelRow="0" outlineLevelCol="0"/>
  <cols>
    <col collapsed="false" customWidth="true" hidden="false" outlineLevel="0" max="3" min="1" style="1" width="11"/>
    <col collapsed="false" customWidth="true" hidden="false" outlineLevel="0" max="4" min="4" style="1" width="17.55"/>
    <col collapsed="false" customWidth="true" hidden="false" outlineLevel="0" max="5" min="5" style="1" width="23.45"/>
    <col collapsed="false" customWidth="true" hidden="false" outlineLevel="0" max="6" min="6" style="1" width="13.44"/>
    <col collapsed="false" customWidth="true" hidden="false" outlineLevel="0" max="7" min="7" style="1" width="14.44"/>
    <col collapsed="false" customWidth="true" hidden="false" outlineLevel="0" max="8" min="8" style="1" width="13.11"/>
    <col collapsed="false" customWidth="true" hidden="false" outlineLevel="0" max="11" min="9" style="1" width="11"/>
    <col collapsed="false" customWidth="true" hidden="false" outlineLevel="0" max="12" min="12" style="1" width="18"/>
    <col collapsed="false" customWidth="true" hidden="false" outlineLevel="0" max="13" min="13" style="1" width="14.11"/>
    <col collapsed="false" customWidth="true" hidden="false" outlineLevel="0" max="14" min="14" style="1" width="20.55"/>
    <col collapsed="false" customWidth="true" hidden="false" outlineLevel="0" max="15" min="15" style="1" width="14.33"/>
    <col collapsed="false" customWidth="true" hidden="false" outlineLevel="0" max="1025" min="16" style="1" width="11"/>
  </cols>
  <sheetData>
    <row r="2" customFormat="false" ht="352.25" hidden="false" customHeight="true" outlineLevel="0" collapsed="false"/>
    <row r="3" customFormat="false" ht="34.05" hidden="false" customHeight="tru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customFormat="false" ht="34.05" hidden="false" customHeight="true" outlineLevel="0" collapsed="false">
      <c r="A4" s="4" t="s">
        <v>1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customFormat="false" ht="22.7" hidden="false" customHeight="true" outlineLevel="0" collapsed="false">
      <c r="B6" s="6" t="s">
        <v>2</v>
      </c>
      <c r="C6" s="7"/>
      <c r="D6" s="7"/>
      <c r="E6" s="7"/>
      <c r="F6" s="5"/>
      <c r="G6" s="5"/>
      <c r="H6" s="5"/>
      <c r="I6" s="5"/>
      <c r="J6" s="5"/>
      <c r="K6" s="5"/>
      <c r="L6" s="5"/>
    </row>
    <row r="7" customFormat="false" ht="22.7" hidden="false" customHeight="true" outlineLevel="0" collapsed="false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customFormat="false" ht="22.7" hidden="false" customHeight="true" outlineLevel="0" collapsed="false">
      <c r="D8" s="1" t="s">
        <v>4</v>
      </c>
      <c r="H8" s="10" t="n">
        <v>0</v>
      </c>
      <c r="I8" s="11" t="n">
        <f aca="false">IF($H$8&gt;=4,8+($H$8-3)*6,IF($H$8&lt;=2,$H$8*2,8))</f>
        <v>0</v>
      </c>
    </row>
    <row r="9" customFormat="false" ht="22.7" hidden="false" customHeight="true" outlineLevel="0" collapsed="false">
      <c r="D9" s="1" t="s">
        <v>5</v>
      </c>
      <c r="H9" s="10" t="n">
        <v>0</v>
      </c>
      <c r="I9" s="11" t="n">
        <f aca="false">IF($H$8&gt;=4,$H$9*0.5,IF($H$8&lt;=2,$H$9*0.1666,$H$9*0.3333))</f>
        <v>0</v>
      </c>
    </row>
    <row r="10" customFormat="false" ht="22.7" hidden="false" customHeight="true" outlineLevel="0" collapsed="false">
      <c r="H10" s="12"/>
    </row>
    <row r="11" customFormat="false" ht="22.7" hidden="false" customHeight="true" outlineLevel="0" collapsed="false">
      <c r="D11" s="13" t="s">
        <v>6</v>
      </c>
      <c r="I11" s="14" t="n">
        <f aca="false">SUM(I8:I9)</f>
        <v>0</v>
      </c>
    </row>
    <row r="13" customFormat="false" ht="22.7" hidden="false" customHeight="true" outlineLevel="0" collapsed="false">
      <c r="C13" s="8" t="s">
        <v>7</v>
      </c>
      <c r="D13" s="8"/>
      <c r="E13" s="8"/>
      <c r="F13" s="8"/>
      <c r="G13" s="8"/>
      <c r="H13" s="8"/>
      <c r="I13" s="8"/>
      <c r="J13" s="8"/>
      <c r="K13" s="8"/>
    </row>
    <row r="14" customFormat="false" ht="22.7" hidden="false" customHeight="true" outlineLevel="0" collapsed="false">
      <c r="D14" s="1" t="s">
        <v>4</v>
      </c>
      <c r="H14" s="10" t="n">
        <v>0</v>
      </c>
      <c r="I14" s="11" t="n">
        <f aca="false">(H14*2)</f>
        <v>0</v>
      </c>
    </row>
    <row r="15" customFormat="false" ht="22.7" hidden="false" customHeight="true" outlineLevel="0" collapsed="false">
      <c r="D15" s="1" t="s">
        <v>5</v>
      </c>
      <c r="H15" s="10" t="n">
        <v>0</v>
      </c>
      <c r="I15" s="11" t="n">
        <f aca="false">(0.1666*H15)</f>
        <v>0</v>
      </c>
    </row>
    <row r="17" customFormat="false" ht="22.7" hidden="false" customHeight="true" outlineLevel="0" collapsed="false">
      <c r="D17" s="13" t="s">
        <v>6</v>
      </c>
      <c r="I17" s="14" t="n">
        <f aca="false">SUM(I14:I15)</f>
        <v>0</v>
      </c>
    </row>
    <row r="18" customFormat="false" ht="22.7" hidden="false" customHeight="true" outlineLevel="0" collapsed="false">
      <c r="I18" s="11"/>
    </row>
    <row r="19" customFormat="false" ht="22.7" hidden="false" customHeight="true" outlineLevel="0" collapsed="false">
      <c r="C19" s="15" t="s"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customFormat="false" ht="22.7" hidden="false" customHeight="true" outlineLevel="0" collapsed="false">
      <c r="D20" s="1" t="s">
        <v>4</v>
      </c>
      <c r="H20" s="10" t="n">
        <v>0</v>
      </c>
      <c r="I20" s="11" t="n">
        <f aca="false">(2*H20)</f>
        <v>0</v>
      </c>
    </row>
    <row r="21" customFormat="false" ht="22.7" hidden="false" customHeight="true" outlineLevel="0" collapsed="false">
      <c r="D21" s="1" t="s">
        <v>5</v>
      </c>
      <c r="H21" s="10" t="n">
        <v>0</v>
      </c>
      <c r="I21" s="11" t="n">
        <f aca="false">(0.1666*H21)</f>
        <v>0</v>
      </c>
    </row>
    <row r="23" customFormat="false" ht="22.7" hidden="false" customHeight="true" outlineLevel="0" collapsed="false">
      <c r="D23" s="13" t="s">
        <v>6</v>
      </c>
      <c r="I23" s="14" t="n">
        <f aca="false">SUM(I20:I21)</f>
        <v>0</v>
      </c>
    </row>
    <row r="25" customFormat="false" ht="30.95" hidden="false" customHeight="true" outlineLevel="0" collapsed="false">
      <c r="B25" s="16" t="s">
        <v>9</v>
      </c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9" t="n">
        <f aca="false">I23+I17+I11</f>
        <v>0</v>
      </c>
    </row>
    <row r="26" customFormat="false" ht="22.7" hidden="false" customHeight="true" outlineLevel="0" collapsed="false">
      <c r="D26" s="20"/>
      <c r="E26" s="20"/>
      <c r="F26" s="20"/>
      <c r="G26" s="20"/>
      <c r="H26" s="20"/>
      <c r="I26" s="20"/>
      <c r="M26" s="21"/>
    </row>
    <row r="27" customFormat="false" ht="22.7" hidden="false" customHeight="true" outlineLevel="0" collapsed="false">
      <c r="D27" s="20"/>
      <c r="E27" s="20"/>
      <c r="F27" s="20"/>
      <c r="G27" s="20"/>
      <c r="H27" s="20"/>
      <c r="I27" s="20"/>
      <c r="M27" s="21"/>
    </row>
    <row r="28" customFormat="false" ht="22.7" hidden="false" customHeight="true" outlineLevel="0" collapsed="false">
      <c r="D28" s="20"/>
      <c r="E28" s="20"/>
      <c r="F28" s="20"/>
      <c r="G28" s="20"/>
      <c r="H28" s="20"/>
      <c r="I28" s="20"/>
      <c r="M28" s="21"/>
    </row>
    <row r="30" customFormat="false" ht="22.7" hidden="false" customHeight="true" outlineLevel="0" collapsed="false">
      <c r="B30" s="6" t="s">
        <v>10</v>
      </c>
      <c r="C30" s="22"/>
      <c r="D30" s="22"/>
      <c r="E30" s="22"/>
      <c r="F30" s="22"/>
      <c r="G30" s="5"/>
      <c r="H30" s="5"/>
      <c r="I30" s="5"/>
      <c r="J30" s="5"/>
      <c r="K30" s="5"/>
      <c r="L30" s="5"/>
      <c r="M30" s="5"/>
    </row>
    <row r="31" customFormat="false" ht="22.7" hidden="false" customHeight="true" outlineLevel="0" collapsed="false">
      <c r="C31" s="8" t="s">
        <v>11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customFormat="false" ht="22.7" hidden="false" customHeight="true" outlineLevel="0" collapsed="false">
      <c r="D32" s="1" t="s">
        <v>4</v>
      </c>
      <c r="H32" s="10" t="n">
        <v>0</v>
      </c>
      <c r="I32" s="11" t="n">
        <f aca="false">(2*H32)</f>
        <v>0</v>
      </c>
    </row>
    <row r="33" customFormat="false" ht="22.7" hidden="false" customHeight="true" outlineLevel="0" collapsed="false">
      <c r="D33" s="1" t="s">
        <v>5</v>
      </c>
      <c r="H33" s="10" t="n">
        <v>0</v>
      </c>
      <c r="I33" s="11" t="n">
        <f aca="false">(0.1666*H33)</f>
        <v>0</v>
      </c>
    </row>
    <row r="35" customFormat="false" ht="22.7" hidden="false" customHeight="true" outlineLevel="0" collapsed="false">
      <c r="D35" s="13" t="s">
        <v>6</v>
      </c>
      <c r="I35" s="14" t="n">
        <f aca="false">SUM(I32:I33)</f>
        <v>0</v>
      </c>
    </row>
    <row r="37" customFormat="false" ht="22.7" hidden="false" customHeight="true" outlineLevel="0" collapsed="false">
      <c r="C37" s="8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customFormat="false" ht="22.7" hidden="false" customHeight="true" outlineLevel="0" collapsed="false">
      <c r="D38" s="1" t="s">
        <v>4</v>
      </c>
      <c r="H38" s="10" t="n">
        <v>0</v>
      </c>
      <c r="I38" s="11" t="n">
        <f aca="false">(1.5*H38)</f>
        <v>0</v>
      </c>
    </row>
    <row r="39" customFormat="false" ht="22.7" hidden="false" customHeight="true" outlineLevel="0" collapsed="false">
      <c r="D39" s="1" t="s">
        <v>5</v>
      </c>
      <c r="H39" s="10" t="n">
        <v>0</v>
      </c>
      <c r="I39" s="11" t="n">
        <f aca="false">(0.125*H39)</f>
        <v>0</v>
      </c>
    </row>
    <row r="41" customFormat="false" ht="22.7" hidden="false" customHeight="true" outlineLevel="0" collapsed="false">
      <c r="D41" s="13" t="s">
        <v>6</v>
      </c>
      <c r="I41" s="14" t="n">
        <f aca="false">SUM(I38:I39)</f>
        <v>0</v>
      </c>
    </row>
    <row r="43" customFormat="false" ht="22.7" hidden="false" customHeight="true" outlineLevel="0" collapsed="false">
      <c r="C43" s="8" t="s">
        <v>13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customFormat="false" ht="22.7" hidden="false" customHeight="true" outlineLevel="0" collapsed="false">
      <c r="D44" s="1" t="s">
        <v>4</v>
      </c>
      <c r="H44" s="10" t="n">
        <v>0</v>
      </c>
      <c r="I44" s="11" t="n">
        <f aca="false">(0.75*H44)</f>
        <v>0</v>
      </c>
    </row>
    <row r="45" customFormat="false" ht="22.7" hidden="false" customHeight="true" outlineLevel="0" collapsed="false">
      <c r="D45" s="1" t="s">
        <v>5</v>
      </c>
      <c r="H45" s="10" t="n">
        <v>0</v>
      </c>
      <c r="I45" s="11" t="n">
        <f aca="false">(0.0625*H45)</f>
        <v>0</v>
      </c>
    </row>
    <row r="47" customFormat="false" ht="22.7" hidden="false" customHeight="true" outlineLevel="0" collapsed="false">
      <c r="D47" s="13" t="s">
        <v>6</v>
      </c>
      <c r="I47" s="14" t="n">
        <f aca="false">SUM(I43:I44)</f>
        <v>0</v>
      </c>
    </row>
    <row r="49" customFormat="false" ht="22.7" hidden="false" customHeight="true" outlineLevel="0" collapsed="false">
      <c r="B49" s="16" t="s">
        <v>14</v>
      </c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9" t="n">
        <f aca="false">SUM(I35,I41,I47)</f>
        <v>0</v>
      </c>
    </row>
    <row r="52" customFormat="false" ht="34.8" hidden="false" customHeight="true" outlineLevel="0" collapsed="false">
      <c r="A52" s="23" t="s">
        <v>15</v>
      </c>
      <c r="B52" s="18"/>
      <c r="C52" s="2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5" t="n">
        <f aca="false">M49+M25</f>
        <v>0</v>
      </c>
    </row>
    <row r="54" customFormat="false" ht="33.25" hidden="false" customHeight="true" outlineLevel="0" collapsed="false">
      <c r="A54" s="4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6" customFormat="false" ht="22.7" hidden="false" customHeight="true" outlineLevel="0" collapsed="false">
      <c r="C56" s="8" t="s">
        <v>17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customFormat="false" ht="22.7" hidden="false" customHeight="true" outlineLevel="0" collapsed="false">
      <c r="D57" s="1" t="s">
        <v>18</v>
      </c>
      <c r="F57" s="26" t="s">
        <v>19</v>
      </c>
      <c r="G57" s="26"/>
      <c r="H57" s="27" t="s">
        <v>20</v>
      </c>
    </row>
    <row r="58" customFormat="false" ht="22.7" hidden="false" customHeight="true" outlineLevel="0" collapsed="false">
      <c r="I58" s="14" t="n">
        <f aca="false">IF(H57="SI",5,0)</f>
        <v>0</v>
      </c>
    </row>
    <row r="60" customFormat="false" ht="33.25" hidden="false" customHeight="true" outlineLevel="0" collapsed="false">
      <c r="A60" s="23" t="s">
        <v>21</v>
      </c>
      <c r="B60" s="18"/>
      <c r="C60" s="2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8" t="n">
        <f aca="false">I58</f>
        <v>0</v>
      </c>
    </row>
    <row r="61" customFormat="false" ht="22.7" hidden="false" customHeight="true" outlineLevel="0" collapsed="false"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customFormat="false" ht="30.95" hidden="false" customHeight="true" outlineLevel="0" collapsed="false">
      <c r="A62" s="31" t="s">
        <v>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4" customFormat="false" ht="24.75" hidden="false" customHeight="true" outlineLevel="0" collapsed="false">
      <c r="B64" s="33" t="s">
        <v>23</v>
      </c>
      <c r="C64" s="22"/>
      <c r="D64" s="22"/>
      <c r="E64" s="22"/>
      <c r="F64" s="22"/>
      <c r="G64" s="5"/>
      <c r="H64" s="5"/>
      <c r="I64" s="5"/>
      <c r="J64" s="5"/>
      <c r="K64" s="5"/>
      <c r="L64" s="5"/>
      <c r="M64" s="5"/>
    </row>
    <row r="65" customFormat="false" ht="22.7" hidden="false" customHeight="true" outlineLevel="0" collapsed="false">
      <c r="C65" s="8" t="s">
        <v>24</v>
      </c>
      <c r="D65" s="8"/>
      <c r="E65" s="8"/>
    </row>
    <row r="66" customFormat="false" ht="22.7" hidden="false" customHeight="true" outlineLevel="0" collapsed="false">
      <c r="D66" s="1" t="s">
        <v>25</v>
      </c>
      <c r="H66" s="27" t="s">
        <v>20</v>
      </c>
    </row>
    <row r="67" customFormat="false" ht="22.7" hidden="false" customHeight="true" outlineLevel="0" collapsed="false">
      <c r="I67" s="14" t="n">
        <f aca="false">IF(H66="SI",5,0)</f>
        <v>0</v>
      </c>
    </row>
    <row r="68" customFormat="false" ht="22.7" hidden="false" customHeight="true" outlineLevel="0" collapsed="false">
      <c r="C68" s="8" t="s">
        <v>26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customFormat="false" ht="22.7" hidden="false" customHeight="true" outlineLevel="0" collapsed="false">
      <c r="D69" s="1" t="s">
        <v>25</v>
      </c>
      <c r="H69" s="27" t="s">
        <v>20</v>
      </c>
    </row>
    <row r="70" customFormat="false" ht="22.7" hidden="false" customHeight="true" outlineLevel="0" collapsed="false">
      <c r="I70" s="14" t="n">
        <f aca="false">IF(H69="SI",3,0)</f>
        <v>0</v>
      </c>
    </row>
    <row r="71" customFormat="false" ht="22.7" hidden="false" customHeight="true" outlineLevel="0" collapsed="false">
      <c r="C71" s="8" t="s">
        <v>27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customFormat="false" ht="22.7" hidden="false" customHeight="true" outlineLevel="0" collapsed="false">
      <c r="D72" s="1" t="s">
        <v>25</v>
      </c>
      <c r="H72" s="27" t="s">
        <v>20</v>
      </c>
    </row>
    <row r="73" customFormat="false" ht="22.7" hidden="false" customHeight="true" outlineLevel="0" collapsed="false">
      <c r="I73" s="14" t="n">
        <f aca="false">IF(H72="SI",2,0)</f>
        <v>0</v>
      </c>
    </row>
    <row r="74" customFormat="false" ht="22.7" hidden="false" customHeight="true" outlineLevel="0" collapsed="false">
      <c r="C74" s="8" t="s">
        <v>28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34"/>
    </row>
    <row r="75" customFormat="false" ht="22.7" hidden="false" customHeight="true" outlineLevel="0" collapsed="false">
      <c r="D75" s="1" t="s">
        <v>25</v>
      </c>
      <c r="H75" s="27" t="s">
        <v>20</v>
      </c>
    </row>
    <row r="76" customFormat="false" ht="22.7" hidden="false" customHeight="true" outlineLevel="0" collapsed="false">
      <c r="I76" s="14" t="n">
        <f aca="false">IF(H75="SI",1,0)</f>
        <v>0</v>
      </c>
    </row>
    <row r="78" customFormat="false" ht="22.7" hidden="false" customHeight="true" outlineLevel="0" collapsed="false">
      <c r="B78" s="16" t="s">
        <v>29</v>
      </c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9" t="n">
        <f aca="false">IF(SUM(I67,I70,I73,I76)&gt;=10,10,SUM(I67,I70,I73,I76))</f>
        <v>0</v>
      </c>
      <c r="N78" s="35"/>
    </row>
    <row r="80" customFormat="false" ht="22.7" hidden="false" customHeight="true" outlineLevel="0" collapsed="false">
      <c r="B80" s="33" t="s">
        <v>30</v>
      </c>
      <c r="C80" s="22"/>
      <c r="D80" s="22"/>
      <c r="E80" s="22"/>
      <c r="F80" s="22"/>
      <c r="G80" s="22"/>
      <c r="H80" s="36"/>
      <c r="I80" s="36"/>
      <c r="J80" s="5"/>
      <c r="K80" s="5"/>
      <c r="L80" s="5"/>
      <c r="M80" s="5"/>
    </row>
    <row r="81" customFormat="false" ht="22.7" hidden="false" customHeight="true" outlineLevel="0" collapsed="false">
      <c r="C81" s="8" t="s">
        <v>31</v>
      </c>
      <c r="D81" s="8"/>
      <c r="E81" s="8"/>
      <c r="F81" s="8"/>
      <c r="G81" s="8"/>
    </row>
    <row r="82" customFormat="false" ht="22.7" hidden="false" customHeight="true" outlineLevel="0" collapsed="false">
      <c r="G82" s="11"/>
      <c r="H82" s="10" t="n">
        <v>0</v>
      </c>
    </row>
    <row r="83" customFormat="false" ht="22.7" hidden="false" customHeight="true" outlineLevel="0" collapsed="false">
      <c r="I83" s="14" t="n">
        <f aca="false">5*H82</f>
        <v>0</v>
      </c>
    </row>
    <row r="84" customFormat="false" ht="22.7" hidden="false" customHeight="true" outlineLevel="0" collapsed="false">
      <c r="C84" s="8" t="s">
        <v>32</v>
      </c>
      <c r="D84" s="8"/>
      <c r="E84" s="8"/>
      <c r="F84" s="8"/>
      <c r="G84" s="8"/>
      <c r="H84" s="34"/>
      <c r="I84" s="34"/>
      <c r="J84" s="34"/>
      <c r="K84" s="34"/>
      <c r="L84" s="34"/>
      <c r="M84" s="34"/>
      <c r="N84" s="34"/>
    </row>
    <row r="85" customFormat="false" ht="22.7" hidden="false" customHeight="true" outlineLevel="0" collapsed="false">
      <c r="G85" s="11"/>
      <c r="H85" s="10" t="n">
        <v>0</v>
      </c>
    </row>
    <row r="86" customFormat="false" ht="22.7" hidden="false" customHeight="true" outlineLevel="0" collapsed="false">
      <c r="I86" s="14" t="n">
        <f aca="false">3*H85</f>
        <v>0</v>
      </c>
    </row>
    <row r="87" customFormat="false" ht="22.7" hidden="false" customHeight="true" outlineLevel="0" collapsed="false">
      <c r="C87" s="8" t="s">
        <v>33</v>
      </c>
      <c r="D87" s="8"/>
      <c r="E87" s="8"/>
      <c r="F87" s="8"/>
      <c r="G87" s="8"/>
    </row>
    <row r="88" customFormat="false" ht="22.7" hidden="false" customHeight="true" outlineLevel="0" collapsed="false">
      <c r="G88" s="11"/>
      <c r="H88" s="10" t="n">
        <v>0</v>
      </c>
    </row>
    <row r="89" customFormat="false" ht="22.7" hidden="false" customHeight="true" outlineLevel="0" collapsed="false">
      <c r="I89" s="14" t="n">
        <f aca="false">3*H88</f>
        <v>0</v>
      </c>
    </row>
    <row r="91" customFormat="false" ht="22.7" hidden="false" customHeight="true" outlineLevel="0" collapsed="false">
      <c r="B91" s="16" t="s">
        <v>34</v>
      </c>
      <c r="C91" s="17"/>
      <c r="D91" s="17"/>
      <c r="E91" s="18"/>
      <c r="F91" s="18"/>
      <c r="G91" s="18"/>
      <c r="H91" s="18"/>
      <c r="I91" s="18"/>
      <c r="J91" s="18"/>
      <c r="K91" s="18"/>
      <c r="L91" s="18"/>
      <c r="M91" s="19" t="n">
        <f aca="false">SUM(I83,I86,I89)</f>
        <v>0</v>
      </c>
    </row>
    <row r="93" customFormat="false" ht="22.7" hidden="false" customHeight="true" outlineLevel="0" collapsed="false">
      <c r="B93" s="33" t="s">
        <v>35</v>
      </c>
      <c r="C93" s="5"/>
      <c r="D93" s="22"/>
      <c r="E93" s="22"/>
      <c r="F93" s="22"/>
      <c r="G93" s="22"/>
      <c r="H93" s="22"/>
      <c r="I93" s="22"/>
      <c r="J93" s="5"/>
      <c r="K93" s="5"/>
      <c r="L93" s="5"/>
      <c r="M93" s="5"/>
    </row>
    <row r="94" customFormat="false" ht="22.7" hidden="false" customHeight="true" outlineLevel="0" collapsed="false">
      <c r="C94" s="8" t="s">
        <v>36</v>
      </c>
      <c r="D94" s="8"/>
      <c r="E94" s="8"/>
      <c r="F94" s="34"/>
      <c r="G94" s="34"/>
      <c r="H94" s="34"/>
      <c r="I94" s="34"/>
      <c r="J94" s="34"/>
      <c r="K94" s="34"/>
    </row>
    <row r="95" customFormat="false" ht="22.7" hidden="false" customHeight="true" outlineLevel="0" collapsed="false">
      <c r="D95" s="1" t="s">
        <v>37</v>
      </c>
      <c r="H95" s="10" t="n">
        <v>0</v>
      </c>
      <c r="I95" s="11" t="n">
        <f aca="false">4*H95</f>
        <v>0</v>
      </c>
    </row>
    <row r="96" customFormat="false" ht="22.7" hidden="false" customHeight="true" outlineLevel="0" collapsed="false">
      <c r="D96" s="1" t="s">
        <v>38</v>
      </c>
      <c r="H96" s="10" t="n">
        <v>0</v>
      </c>
      <c r="I96" s="11" t="n">
        <f aca="false">3*H96</f>
        <v>0</v>
      </c>
    </row>
    <row r="97" customFormat="false" ht="22.7" hidden="false" customHeight="true" outlineLevel="0" collapsed="false">
      <c r="D97" s="1" t="s">
        <v>39</v>
      </c>
      <c r="H97" s="10" t="n">
        <v>0</v>
      </c>
      <c r="I97" s="11" t="n">
        <f aca="false">2*H97</f>
        <v>0</v>
      </c>
    </row>
    <row r="98" customFormat="false" ht="22.7" hidden="false" customHeight="true" outlineLevel="0" collapsed="false">
      <c r="D98" s="1" t="s">
        <v>40</v>
      </c>
      <c r="H98" s="10" t="n">
        <v>0</v>
      </c>
      <c r="I98" s="11" t="n">
        <f aca="false">1*H98</f>
        <v>0</v>
      </c>
    </row>
    <row r="99" customFormat="false" ht="22.7" hidden="false" customHeight="true" outlineLevel="0" collapsed="false">
      <c r="D99" s="1" t="s">
        <v>41</v>
      </c>
      <c r="H99" s="10" t="n">
        <v>0</v>
      </c>
      <c r="I99" s="11" t="n">
        <f aca="false">2*H99</f>
        <v>0</v>
      </c>
    </row>
    <row r="100" customFormat="false" ht="22.7" hidden="false" customHeight="true" outlineLevel="0" collapsed="false">
      <c r="D100" s="1" t="s">
        <v>42</v>
      </c>
      <c r="H100" s="10" t="n">
        <v>0</v>
      </c>
      <c r="I100" s="11" t="n">
        <f aca="false">1.5*H100</f>
        <v>0</v>
      </c>
    </row>
    <row r="102" customFormat="false" ht="22.7" hidden="false" customHeight="true" outlineLevel="0" collapsed="false">
      <c r="I102" s="14" t="n">
        <f aca="false">SUM(I95:I100)</f>
        <v>0</v>
      </c>
    </row>
    <row r="104" customFormat="false" ht="22.7" hidden="false" customHeight="true" outlineLevel="0" collapsed="false">
      <c r="B104" s="16" t="s">
        <v>43</v>
      </c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9" t="n">
        <f aca="false">SUM(I95:I100)</f>
        <v>0</v>
      </c>
    </row>
    <row r="108" customFormat="false" ht="31.7" hidden="false" customHeight="true" outlineLevel="0" collapsed="false">
      <c r="A108" s="37" t="s">
        <v>44</v>
      </c>
      <c r="B108" s="18"/>
      <c r="C108" s="24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8" t="n">
        <f aca="false">IF((M78+M91+M104)&gt;=10,10,(M78+M91+M104))</f>
        <v>0</v>
      </c>
    </row>
    <row r="110" customFormat="false" ht="32.5" hidden="false" customHeight="true" outlineLevel="0" collapsed="false">
      <c r="A110" s="38" t="s">
        <v>45</v>
      </c>
      <c r="B110" s="5"/>
      <c r="C110" s="5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2" customFormat="false" ht="22.7" hidden="false" customHeight="true" outlineLevel="0" collapsed="false">
      <c r="B112" s="33" t="s">
        <v>46</v>
      </c>
      <c r="C112" s="5"/>
      <c r="D112" s="22"/>
      <c r="E112" s="22"/>
      <c r="F112" s="22"/>
      <c r="G112" s="22"/>
      <c r="H112" s="22"/>
      <c r="I112" s="22"/>
      <c r="J112" s="5"/>
      <c r="K112" s="5"/>
      <c r="L112" s="5"/>
      <c r="M112" s="5"/>
    </row>
    <row r="113" customFormat="false" ht="22.7" hidden="false" customHeight="true" outlineLevel="0" collapsed="false">
      <c r="D113" s="1" t="s">
        <v>4</v>
      </c>
      <c r="G113" s="11"/>
      <c r="H113" s="10" t="n">
        <v>0</v>
      </c>
      <c r="I113" s="11" t="n">
        <f aca="false">SUM(4*H113)</f>
        <v>0</v>
      </c>
    </row>
    <row r="114" customFormat="false" ht="22.7" hidden="false" customHeight="true" outlineLevel="0" collapsed="false">
      <c r="D114" s="1" t="s">
        <v>5</v>
      </c>
      <c r="G114" s="11"/>
      <c r="H114" s="10" t="n">
        <v>0</v>
      </c>
      <c r="I114" s="11" t="n">
        <f aca="false">SUM(0.3333*H114)</f>
        <v>0</v>
      </c>
    </row>
    <row r="116" customFormat="false" ht="22.7" hidden="false" customHeight="true" outlineLevel="0" collapsed="false">
      <c r="D116" s="13" t="s">
        <v>6</v>
      </c>
      <c r="I116" s="14" t="n">
        <f aca="false">SUM(I113:I114)</f>
        <v>0</v>
      </c>
    </row>
    <row r="118" customFormat="false" ht="22.7" hidden="false" customHeight="true" outlineLevel="0" collapsed="false">
      <c r="B118" s="33" t="s">
        <v>47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customFormat="false" ht="22.7" hidden="false" customHeight="true" outlineLevel="0" collapsed="false">
      <c r="D119" s="1" t="s">
        <v>4</v>
      </c>
      <c r="G119" s="11"/>
      <c r="H119" s="10" t="n">
        <v>0</v>
      </c>
      <c r="I119" s="11" t="n">
        <f aca="false">SUM(2.5*H119)</f>
        <v>0</v>
      </c>
    </row>
    <row r="120" customFormat="false" ht="22.7" hidden="false" customHeight="true" outlineLevel="0" collapsed="false">
      <c r="D120" s="1" t="s">
        <v>5</v>
      </c>
      <c r="G120" s="11"/>
      <c r="H120" s="10" t="n">
        <v>0</v>
      </c>
      <c r="I120" s="11" t="n">
        <f aca="false">SUM(0.2083*H120)</f>
        <v>0</v>
      </c>
    </row>
    <row r="122" customFormat="false" ht="22.7" hidden="false" customHeight="true" outlineLevel="0" collapsed="false">
      <c r="D122" s="13" t="s">
        <v>6</v>
      </c>
      <c r="I122" s="14" t="n">
        <f aca="false">SUM(I119:I120)</f>
        <v>0</v>
      </c>
    </row>
    <row r="124" customFormat="false" ht="22.7" hidden="false" customHeight="true" outlineLevel="0" collapsed="false">
      <c r="B124" s="33" t="s">
        <v>48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34"/>
    </row>
    <row r="125" customFormat="false" ht="22.7" hidden="false" customHeight="true" outlineLevel="0" collapsed="false">
      <c r="D125" s="1" t="s">
        <v>4</v>
      </c>
      <c r="G125" s="11"/>
      <c r="H125" s="10"/>
      <c r="I125" s="11" t="n">
        <f aca="false">SUM(1*H125)</f>
        <v>0</v>
      </c>
    </row>
    <row r="126" customFormat="false" ht="22.7" hidden="false" customHeight="true" outlineLevel="0" collapsed="false">
      <c r="D126" s="1" t="s">
        <v>5</v>
      </c>
      <c r="G126" s="11"/>
      <c r="H126" s="10" t="n">
        <v>0</v>
      </c>
      <c r="I126" s="11" t="n">
        <f aca="false">SUM(0.0833*H126)</f>
        <v>0</v>
      </c>
    </row>
    <row r="128" customFormat="false" ht="22.7" hidden="false" customHeight="true" outlineLevel="0" collapsed="false">
      <c r="D128" s="13" t="s">
        <v>6</v>
      </c>
      <c r="I128" s="14" t="n">
        <f aca="false">IF((SUM(I125:I126))&gt;=5,SUM(5),IF((SUM(I125:I126))&lt;5,SUM(SUM(I125:I126))))</f>
        <v>0</v>
      </c>
    </row>
    <row r="130" customFormat="false" ht="33.25" hidden="false" customHeight="true" outlineLevel="0" collapsed="false">
      <c r="A130" s="37" t="s">
        <v>49</v>
      </c>
      <c r="B130" s="18"/>
      <c r="C130" s="24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28" t="n">
        <f aca="false">IF((I116+I122+I128)&gt;=20,20,(I116+I122+I128))</f>
        <v>0</v>
      </c>
    </row>
    <row r="133" customFormat="false" ht="30.15" hidden="false" customHeight="true" outlineLevel="0" collapsed="false">
      <c r="A133" s="38" t="s">
        <v>50</v>
      </c>
      <c r="B133" s="5"/>
      <c r="C133" s="5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5" customFormat="false" ht="22.7" hidden="false" customHeight="true" outlineLevel="0" collapsed="false">
      <c r="B135" s="33" t="s">
        <v>51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customFormat="false" ht="22.7" hidden="false" customHeight="true" outlineLevel="0" collapsed="false">
      <c r="C136" s="1" t="s">
        <v>52</v>
      </c>
      <c r="F136" s="11"/>
      <c r="H136" s="10" t="n">
        <v>0</v>
      </c>
      <c r="I136" s="11" t="n">
        <f aca="false">(H136/100)</f>
        <v>0</v>
      </c>
    </row>
    <row r="137" customFormat="false" ht="22.7" hidden="false" customHeight="true" outlineLevel="0" collapsed="false">
      <c r="D137" s="1" t="s">
        <v>53</v>
      </c>
    </row>
    <row r="138" customFormat="false" ht="22.7" hidden="false" customHeight="true" outlineLevel="0" collapsed="false">
      <c r="D138" s="13" t="s">
        <v>6</v>
      </c>
      <c r="I138" s="14" t="n">
        <f aca="false">IF((I136)&gt;=6,SUM(6),IF((I136)&lt;6,SUM(I136)))</f>
        <v>0</v>
      </c>
    </row>
    <row r="140" customFormat="false" ht="22.7" hidden="false" customHeight="true" outlineLevel="0" collapsed="false">
      <c r="B140" s="33" t="s">
        <v>54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customFormat="false" ht="22.7" hidden="false" customHeight="true" outlineLevel="0" collapsed="false">
      <c r="C141" s="1" t="s">
        <v>52</v>
      </c>
      <c r="H141" s="10" t="n">
        <v>0</v>
      </c>
      <c r="I141" s="11" t="n">
        <f aca="false">(H141/30)</f>
        <v>0</v>
      </c>
    </row>
    <row r="143" customFormat="false" ht="22.7" hidden="false" customHeight="true" outlineLevel="0" collapsed="false">
      <c r="D143" s="13" t="s">
        <v>6</v>
      </c>
      <c r="I143" s="14" t="n">
        <f aca="false">IF((I141)&gt;=3,SUM(3),IF((I141)&lt;3,SUM(I141)))</f>
        <v>0</v>
      </c>
    </row>
    <row r="145" customFormat="false" ht="22.7" hidden="false" customHeight="true" outlineLevel="0" collapsed="false">
      <c r="B145" s="33" t="s">
        <v>55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customFormat="false" ht="22.7" hidden="false" customHeight="true" outlineLevel="0" collapsed="false">
      <c r="F146" s="11"/>
      <c r="H146" s="10" t="n">
        <v>0</v>
      </c>
      <c r="I146" s="11" t="n">
        <f aca="false">(H146*1)</f>
        <v>0</v>
      </c>
    </row>
    <row r="148" customFormat="false" ht="22.7" hidden="false" customHeight="true" outlineLevel="0" collapsed="false">
      <c r="I148" s="14" t="n">
        <f aca="false">H146*1</f>
        <v>0</v>
      </c>
    </row>
    <row r="151" customFormat="false" ht="30.15" hidden="false" customHeight="true" outlineLevel="0" collapsed="false">
      <c r="A151" s="37" t="s">
        <v>56</v>
      </c>
      <c r="B151" s="18"/>
      <c r="C151" s="24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28" t="n">
        <f aca="false">IF((I138+I143+I148)&gt;=10,10,(I138+I143+I148))</f>
        <v>0</v>
      </c>
    </row>
    <row r="153" customFormat="false" ht="29.4" hidden="false" customHeight="true" outlineLevel="0" collapsed="false">
      <c r="A153" s="38" t="s">
        <v>57</v>
      </c>
      <c r="B153" s="5"/>
      <c r="C153" s="5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5" customFormat="false" ht="22.7" hidden="false" customHeight="true" outlineLevel="0" collapsed="false">
      <c r="B155" s="33" t="s">
        <v>58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customFormat="false" ht="22.7" hidden="false" customHeight="true" outlineLevel="0" collapsed="false">
      <c r="H156" s="11"/>
    </row>
    <row r="157" customFormat="false" ht="22.7" hidden="false" customHeight="true" outlineLevel="0" collapsed="false">
      <c r="C157" s="35" t="s">
        <v>59</v>
      </c>
    </row>
    <row r="158" customFormat="false" ht="22.7" hidden="false" customHeight="true" outlineLevel="0" collapsed="false">
      <c r="D158" s="1" t="s">
        <v>60</v>
      </c>
      <c r="F158" s="11"/>
      <c r="H158" s="10" t="n">
        <v>0</v>
      </c>
      <c r="I158" s="11" t="n">
        <f aca="false">SUM(1*H158)</f>
        <v>0</v>
      </c>
    </row>
    <row r="159" customFormat="false" ht="22.7" hidden="false" customHeight="true" outlineLevel="0" collapsed="false">
      <c r="D159" s="1" t="s">
        <v>61</v>
      </c>
      <c r="F159" s="11"/>
      <c r="H159" s="10" t="n">
        <v>0</v>
      </c>
      <c r="I159" s="11" t="n">
        <f aca="false">SUM(0.5*H159)</f>
        <v>0</v>
      </c>
    </row>
    <row r="160" customFormat="false" ht="22.7" hidden="false" customHeight="true" outlineLevel="0" collapsed="false">
      <c r="D160" s="1" t="s">
        <v>62</v>
      </c>
      <c r="F160" s="11"/>
      <c r="H160" s="10" t="n">
        <v>0</v>
      </c>
      <c r="I160" s="11" t="n">
        <f aca="false">SUM(0.4*H160)</f>
        <v>0</v>
      </c>
    </row>
    <row r="161" customFormat="false" ht="22.7" hidden="false" customHeight="true" outlineLevel="0" collapsed="false">
      <c r="D161" s="1" t="s">
        <v>63</v>
      </c>
      <c r="F161" s="11"/>
      <c r="H161" s="10" t="n">
        <v>0</v>
      </c>
      <c r="I161" s="11" t="n">
        <f aca="false">SUM(0.3*H161)</f>
        <v>0</v>
      </c>
    </row>
    <row r="162" customFormat="false" ht="22.7" hidden="false" customHeight="true" outlineLevel="0" collapsed="false">
      <c r="D162" s="1" t="s">
        <v>64</v>
      </c>
      <c r="F162" s="11"/>
      <c r="H162" s="10" t="n">
        <v>0</v>
      </c>
      <c r="I162" s="11" t="n">
        <f aca="false">SUM(0.2*H162)</f>
        <v>0</v>
      </c>
    </row>
    <row r="163" customFormat="false" ht="22.7" hidden="false" customHeight="true" outlineLevel="0" collapsed="false">
      <c r="D163" s="1" t="s">
        <v>65</v>
      </c>
      <c r="F163" s="11"/>
      <c r="H163" s="10" t="n">
        <v>0</v>
      </c>
      <c r="I163" s="11" t="n">
        <f aca="false">SUM(0.1*H163)</f>
        <v>0</v>
      </c>
    </row>
    <row r="165" customFormat="false" ht="22.7" hidden="false" customHeight="true" outlineLevel="0" collapsed="false">
      <c r="C165" s="35" t="s">
        <v>66</v>
      </c>
    </row>
    <row r="166" customFormat="false" ht="22.7" hidden="false" customHeight="true" outlineLevel="0" collapsed="false">
      <c r="D166" s="1" t="s">
        <v>60</v>
      </c>
      <c r="F166" s="11"/>
      <c r="H166" s="10" t="n">
        <v>0</v>
      </c>
      <c r="I166" s="11" t="n">
        <f aca="false">SUM(0.2*H166)</f>
        <v>0</v>
      </c>
    </row>
    <row r="167" customFormat="false" ht="22.7" hidden="false" customHeight="true" outlineLevel="0" collapsed="false">
      <c r="D167" s="1" t="s">
        <v>61</v>
      </c>
      <c r="F167" s="11"/>
      <c r="H167" s="10" t="n">
        <v>0</v>
      </c>
      <c r="I167" s="11" t="n">
        <f aca="false">SUM(0.1*H167)</f>
        <v>0</v>
      </c>
    </row>
    <row r="168" customFormat="false" ht="22.7" hidden="false" customHeight="true" outlineLevel="0" collapsed="false">
      <c r="D168" s="1" t="s">
        <v>67</v>
      </c>
      <c r="F168" s="11"/>
      <c r="H168" s="10" t="n">
        <v>0</v>
      </c>
      <c r="I168" s="11" t="n">
        <f aca="false">SUM(0.05*H168)</f>
        <v>0</v>
      </c>
    </row>
    <row r="170" customFormat="false" ht="22.7" hidden="false" customHeight="true" outlineLevel="0" collapsed="false">
      <c r="D170" s="13" t="s">
        <v>6</v>
      </c>
      <c r="H170" s="21"/>
      <c r="I170" s="14" t="n">
        <f aca="false">IF((SUM(I158:I168))&gt;=8,8,(SUM(I158:I168)))</f>
        <v>0</v>
      </c>
    </row>
    <row r="171" customFormat="false" ht="22.7" hidden="false" customHeight="true" outlineLevel="0" collapsed="false">
      <c r="D171" s="13"/>
      <c r="H171" s="21"/>
    </row>
    <row r="172" customFormat="false" ht="22.7" hidden="false" customHeight="true" outlineLevel="0" collapsed="false">
      <c r="B172" s="16" t="s">
        <v>68</v>
      </c>
      <c r="C172" s="17"/>
      <c r="D172" s="17"/>
      <c r="E172" s="18"/>
      <c r="F172" s="18"/>
      <c r="G172" s="18"/>
      <c r="H172" s="18"/>
      <c r="I172" s="18"/>
      <c r="J172" s="18"/>
      <c r="K172" s="18"/>
      <c r="L172" s="18"/>
      <c r="M172" s="19" t="n">
        <f aca="false">I170</f>
        <v>0</v>
      </c>
    </row>
    <row r="173" customFormat="false" ht="22.7" hidden="false" customHeight="true" outlineLevel="0" collapsed="false">
      <c r="D173" s="13"/>
      <c r="H173" s="21"/>
    </row>
    <row r="175" customFormat="false" ht="22.7" hidden="false" customHeight="true" outlineLevel="0" collapsed="false">
      <c r="B175" s="33" t="s">
        <v>69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customFormat="false" ht="22.7" hidden="false" customHeight="true" outlineLevel="0" collapsed="false">
      <c r="H176" s="40"/>
    </row>
    <row r="177" customFormat="false" ht="22.7" hidden="false" customHeight="true" outlineLevel="0" collapsed="false">
      <c r="D177" s="1" t="s">
        <v>70</v>
      </c>
    </row>
    <row r="178" customFormat="false" ht="22.7" hidden="false" customHeight="true" outlineLevel="0" collapsed="false">
      <c r="E178" s="1" t="s">
        <v>71</v>
      </c>
      <c r="G178" s="40"/>
      <c r="H178" s="10" t="n">
        <v>0</v>
      </c>
      <c r="I178" s="11" t="n">
        <f aca="false">SUM(1.5*H178)</f>
        <v>0</v>
      </c>
    </row>
    <row r="179" customFormat="false" ht="22.7" hidden="false" customHeight="true" outlineLevel="0" collapsed="false">
      <c r="E179" s="1" t="s">
        <v>72</v>
      </c>
      <c r="G179" s="40"/>
      <c r="H179" s="10" t="n">
        <v>0</v>
      </c>
      <c r="I179" s="11" t="n">
        <f aca="false">SUM(1*H179)</f>
        <v>0</v>
      </c>
    </row>
    <row r="180" customFormat="false" ht="22.7" hidden="false" customHeight="true" outlineLevel="0" collapsed="false">
      <c r="D180" s="1" t="s">
        <v>73</v>
      </c>
      <c r="G180" s="40"/>
    </row>
    <row r="181" customFormat="false" ht="22.7" hidden="false" customHeight="true" outlineLevel="0" collapsed="false">
      <c r="E181" s="1" t="s">
        <v>71</v>
      </c>
      <c r="G181" s="40"/>
      <c r="H181" s="10" t="n">
        <v>0</v>
      </c>
      <c r="I181" s="11" t="n">
        <f aca="false">SUM(1.25*H181)</f>
        <v>0</v>
      </c>
    </row>
    <row r="182" customFormat="false" ht="22.7" hidden="false" customHeight="true" outlineLevel="0" collapsed="false">
      <c r="E182" s="1" t="s">
        <v>72</v>
      </c>
      <c r="G182" s="40"/>
      <c r="H182" s="10" t="n">
        <v>0</v>
      </c>
      <c r="I182" s="11" t="n">
        <f aca="false">SUM(0.75*H182)</f>
        <v>0</v>
      </c>
    </row>
    <row r="183" customFormat="false" ht="22.7" hidden="false" customHeight="true" outlineLevel="0" collapsed="false">
      <c r="D183" s="1" t="s">
        <v>74</v>
      </c>
      <c r="G183" s="40"/>
    </row>
    <row r="184" customFormat="false" ht="22.7" hidden="false" customHeight="true" outlineLevel="0" collapsed="false">
      <c r="E184" s="1" t="s">
        <v>71</v>
      </c>
      <c r="G184" s="40"/>
      <c r="H184" s="10" t="n">
        <v>0</v>
      </c>
      <c r="I184" s="11" t="n">
        <f aca="false">SUM(1*H184)</f>
        <v>0</v>
      </c>
    </row>
    <row r="185" customFormat="false" ht="22.7" hidden="false" customHeight="true" outlineLevel="0" collapsed="false">
      <c r="E185" s="1" t="s">
        <v>72</v>
      </c>
      <c r="G185" s="40"/>
      <c r="H185" s="10" t="n">
        <v>0</v>
      </c>
      <c r="I185" s="11" t="n">
        <f aca="false">SUM(0.5*H185)</f>
        <v>0</v>
      </c>
    </row>
    <row r="187" customFormat="false" ht="22.7" hidden="false" customHeight="true" outlineLevel="0" collapsed="false">
      <c r="D187" s="1" t="s">
        <v>75</v>
      </c>
    </row>
    <row r="188" customFormat="false" ht="22.7" hidden="false" customHeight="true" outlineLevel="0" collapsed="false">
      <c r="E188" s="1" t="s">
        <v>76</v>
      </c>
      <c r="G188" s="41"/>
      <c r="H188" s="10" t="n">
        <v>0</v>
      </c>
      <c r="I188" s="11" t="n">
        <f aca="false">SUM(0.25*H188)</f>
        <v>0</v>
      </c>
    </row>
    <row r="189" customFormat="false" ht="22.7" hidden="false" customHeight="true" outlineLevel="0" collapsed="false">
      <c r="D189" s="13"/>
      <c r="G189" s="41"/>
      <c r="H189" s="11"/>
    </row>
    <row r="190" customFormat="false" ht="22.7" hidden="false" customHeight="true" outlineLevel="0" collapsed="false">
      <c r="D190" s="13" t="s">
        <v>6</v>
      </c>
      <c r="G190" s="41"/>
      <c r="I190" s="14" t="n">
        <f aca="false">IF((SUM(I178:I188))&gt;=2.5,2.5,(SUM(I178:I188)))</f>
        <v>0</v>
      </c>
    </row>
    <row r="191" customFormat="false" ht="22.7" hidden="false" customHeight="true" outlineLevel="0" collapsed="false">
      <c r="D191" s="13"/>
      <c r="G191" s="41"/>
    </row>
    <row r="192" customFormat="false" ht="22.7" hidden="false" customHeight="true" outlineLevel="0" collapsed="false">
      <c r="B192" s="16" t="s">
        <v>77</v>
      </c>
      <c r="C192" s="17"/>
      <c r="D192" s="17"/>
      <c r="E192" s="18"/>
      <c r="F192" s="18"/>
      <c r="G192" s="18"/>
      <c r="H192" s="18"/>
      <c r="I192" s="18"/>
      <c r="J192" s="18"/>
      <c r="K192" s="18"/>
      <c r="L192" s="18"/>
      <c r="M192" s="19" t="n">
        <f aca="false">I190</f>
        <v>0</v>
      </c>
    </row>
    <row r="195" customFormat="false" ht="22.7" hidden="false" customHeight="true" outlineLevel="0" collapsed="false">
      <c r="B195" s="33" t="s">
        <v>78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customFormat="false" ht="22.7" hidden="false" customHeight="true" outlineLevel="0" collapsed="false">
      <c r="C196" s="1" t="s">
        <v>79</v>
      </c>
    </row>
    <row r="197" customFormat="false" ht="22.7" hidden="false" customHeight="true" outlineLevel="0" collapsed="false">
      <c r="D197" s="1" t="s">
        <v>70</v>
      </c>
    </row>
    <row r="198" customFormat="false" ht="22.7" hidden="false" customHeight="true" outlineLevel="0" collapsed="false">
      <c r="E198" s="1" t="s">
        <v>71</v>
      </c>
      <c r="G198" s="40"/>
      <c r="H198" s="10" t="n">
        <v>0</v>
      </c>
      <c r="I198" s="11" t="n">
        <f aca="false">SUM(1.5*H198)</f>
        <v>0</v>
      </c>
    </row>
    <row r="199" customFormat="false" ht="22.7" hidden="false" customHeight="true" outlineLevel="0" collapsed="false">
      <c r="E199" s="1" t="s">
        <v>72</v>
      </c>
      <c r="G199" s="40"/>
      <c r="H199" s="10" t="n">
        <v>0</v>
      </c>
      <c r="I199" s="11" t="n">
        <f aca="false">SUM(1*H199)</f>
        <v>0</v>
      </c>
    </row>
    <row r="200" customFormat="false" ht="22.7" hidden="false" customHeight="true" outlineLevel="0" collapsed="false">
      <c r="D200" s="1" t="s">
        <v>73</v>
      </c>
      <c r="G200" s="40"/>
    </row>
    <row r="201" customFormat="false" ht="22.7" hidden="false" customHeight="true" outlineLevel="0" collapsed="false">
      <c r="E201" s="1" t="s">
        <v>71</v>
      </c>
      <c r="G201" s="40"/>
      <c r="H201" s="10" t="n">
        <v>0</v>
      </c>
      <c r="I201" s="11" t="n">
        <f aca="false">SUM(1.25*H201)</f>
        <v>0</v>
      </c>
    </row>
    <row r="202" customFormat="false" ht="22.7" hidden="false" customHeight="true" outlineLevel="0" collapsed="false">
      <c r="E202" s="1" t="s">
        <v>72</v>
      </c>
      <c r="G202" s="40"/>
      <c r="H202" s="10" t="n">
        <v>0</v>
      </c>
      <c r="I202" s="11" t="n">
        <f aca="false">SUM(0.75*H202)</f>
        <v>0</v>
      </c>
    </row>
    <row r="203" customFormat="false" ht="22.7" hidden="false" customHeight="true" outlineLevel="0" collapsed="false">
      <c r="D203" s="1" t="s">
        <v>74</v>
      </c>
      <c r="G203" s="40"/>
    </row>
    <row r="204" customFormat="false" ht="22.7" hidden="false" customHeight="true" outlineLevel="0" collapsed="false">
      <c r="E204" s="1" t="s">
        <v>71</v>
      </c>
      <c r="G204" s="40"/>
      <c r="H204" s="10" t="n">
        <v>0</v>
      </c>
      <c r="I204" s="11" t="n">
        <f aca="false">SUM(1*H204)</f>
        <v>0</v>
      </c>
    </row>
    <row r="205" customFormat="false" ht="22.7" hidden="false" customHeight="true" outlineLevel="0" collapsed="false">
      <c r="E205" s="1" t="s">
        <v>72</v>
      </c>
      <c r="G205" s="40"/>
      <c r="H205" s="10" t="n">
        <v>0</v>
      </c>
      <c r="I205" s="11" t="n">
        <f aca="false">SUM(0.5*H205)</f>
        <v>0</v>
      </c>
    </row>
    <row r="206" customFormat="false" ht="22.7" hidden="false" customHeight="true" outlineLevel="0" collapsed="false">
      <c r="G206" s="40"/>
      <c r="H206" s="11"/>
    </row>
    <row r="207" customFormat="false" ht="22.7" hidden="false" customHeight="true" outlineLevel="0" collapsed="false">
      <c r="D207" s="13" t="s">
        <v>6</v>
      </c>
      <c r="I207" s="14" t="n">
        <f aca="false">IF((SUM(I198:I205))&gt;=2.5,2.5,(SUM(I195:I205)))</f>
        <v>0</v>
      </c>
    </row>
    <row r="209" customFormat="false" ht="22.7" hidden="false" customHeight="true" outlineLevel="0" collapsed="false">
      <c r="C209" s="1" t="s">
        <v>80</v>
      </c>
    </row>
    <row r="210" customFormat="false" ht="22.7" hidden="false" customHeight="true" outlineLevel="0" collapsed="false">
      <c r="D210" s="1" t="s">
        <v>60</v>
      </c>
      <c r="F210" s="11"/>
      <c r="H210" s="10" t="n">
        <v>0</v>
      </c>
      <c r="I210" s="11" t="n">
        <f aca="false">SUM(1*H210)</f>
        <v>0</v>
      </c>
    </row>
    <row r="211" customFormat="false" ht="22.7" hidden="false" customHeight="true" outlineLevel="0" collapsed="false">
      <c r="D211" s="1" t="s">
        <v>61</v>
      </c>
      <c r="F211" s="11"/>
      <c r="H211" s="10" t="n">
        <v>0</v>
      </c>
      <c r="I211" s="11" t="n">
        <f aca="false">SUM(0.5*H211)</f>
        <v>0</v>
      </c>
    </row>
    <row r="212" customFormat="false" ht="22.7" hidden="false" customHeight="true" outlineLevel="0" collapsed="false">
      <c r="D212" s="1" t="s">
        <v>62</v>
      </c>
      <c r="F212" s="11"/>
      <c r="H212" s="10" t="n">
        <v>0</v>
      </c>
      <c r="I212" s="11" t="n">
        <f aca="false">SUM(0.4*H212)</f>
        <v>0</v>
      </c>
    </row>
    <row r="213" customFormat="false" ht="22.7" hidden="false" customHeight="true" outlineLevel="0" collapsed="false">
      <c r="D213" s="1" t="s">
        <v>63</v>
      </c>
      <c r="F213" s="11"/>
      <c r="H213" s="10" t="n">
        <v>0</v>
      </c>
      <c r="I213" s="11" t="n">
        <f aca="false">SUM(0.3*H213)</f>
        <v>0</v>
      </c>
    </row>
    <row r="214" customFormat="false" ht="22.7" hidden="false" customHeight="true" outlineLevel="0" collapsed="false">
      <c r="D214" s="1" t="s">
        <v>64</v>
      </c>
      <c r="F214" s="11"/>
      <c r="H214" s="10" t="n">
        <v>0</v>
      </c>
      <c r="I214" s="11" t="n">
        <f aca="false">SUM(0.2*H214)</f>
        <v>0</v>
      </c>
    </row>
    <row r="215" customFormat="false" ht="22.7" hidden="false" customHeight="true" outlineLevel="0" collapsed="false">
      <c r="D215" s="1" t="s">
        <v>65</v>
      </c>
      <c r="F215" s="11"/>
      <c r="H215" s="10" t="n">
        <v>0</v>
      </c>
      <c r="I215" s="11" t="n">
        <f aca="false">SUM(0.1*H215)</f>
        <v>0</v>
      </c>
    </row>
    <row r="217" customFormat="false" ht="22.7" hidden="false" customHeight="true" outlineLevel="0" collapsed="false">
      <c r="D217" s="13" t="s">
        <v>6</v>
      </c>
      <c r="I217" s="14" t="n">
        <f aca="false">SUM(I210:I215)</f>
        <v>0</v>
      </c>
    </row>
    <row r="219" customFormat="false" ht="22.7" hidden="false" customHeight="true" outlineLevel="0" collapsed="false">
      <c r="C219" s="1" t="s">
        <v>81</v>
      </c>
    </row>
    <row r="220" customFormat="false" ht="22.7" hidden="false" customHeight="true" outlineLevel="0" collapsed="false">
      <c r="E220" s="42" t="s">
        <v>82</v>
      </c>
      <c r="F220" s="43" t="s">
        <v>83</v>
      </c>
      <c r="G220" s="44" t="s">
        <v>84</v>
      </c>
      <c r="H220" s="44"/>
      <c r="J220" s="11"/>
    </row>
    <row r="221" customFormat="false" ht="22.7" hidden="false" customHeight="true" outlineLevel="0" collapsed="false">
      <c r="E221" s="42"/>
      <c r="F221" s="43"/>
      <c r="G221" s="45" t="s">
        <v>85</v>
      </c>
      <c r="H221" s="45" t="s">
        <v>86</v>
      </c>
      <c r="J221" s="11"/>
    </row>
    <row r="222" customFormat="false" ht="22.7" hidden="false" customHeight="true" outlineLevel="0" collapsed="false">
      <c r="E222" s="46" t="s">
        <v>87</v>
      </c>
      <c r="F222" s="47"/>
      <c r="G222" s="47"/>
      <c r="H222" s="47"/>
      <c r="I222" s="11" t="n">
        <f aca="false">F222*1+G222*0.5+H222*0.25</f>
        <v>0</v>
      </c>
      <c r="J222" s="11"/>
    </row>
    <row r="223" customFormat="false" ht="22.7" hidden="false" customHeight="true" outlineLevel="0" collapsed="false">
      <c r="E223" s="46" t="s">
        <v>88</v>
      </c>
      <c r="F223" s="47"/>
      <c r="G223" s="47"/>
      <c r="H223" s="47"/>
      <c r="I223" s="11" t="n">
        <f aca="false">F223*0.75+G223*0.25+H223*0.1</f>
        <v>0</v>
      </c>
      <c r="J223" s="11"/>
    </row>
    <row r="224" customFormat="false" ht="22.7" hidden="false" customHeight="true" outlineLevel="0" collapsed="false">
      <c r="E224" s="46" t="s">
        <v>89</v>
      </c>
      <c r="F224" s="47"/>
      <c r="G224" s="47"/>
      <c r="H224" s="47"/>
      <c r="I224" s="11" t="n">
        <f aca="false">F224*0.5+G224*0.1+H224*0.05</f>
        <v>0</v>
      </c>
      <c r="J224" s="11"/>
    </row>
    <row r="225" customFormat="false" ht="22.7" hidden="false" customHeight="true" outlineLevel="0" collapsed="false">
      <c r="G225" s="11"/>
      <c r="I225" s="11"/>
    </row>
    <row r="226" customFormat="false" ht="22.7" hidden="false" customHeight="true" outlineLevel="0" collapsed="false">
      <c r="D226" s="13" t="s">
        <v>6</v>
      </c>
      <c r="G226" s="11"/>
      <c r="I226" s="14" t="n">
        <f aca="false">SUM(I222:I224)</f>
        <v>0</v>
      </c>
    </row>
    <row r="227" customFormat="false" ht="22.7" hidden="false" customHeight="true" outlineLevel="0" collapsed="false">
      <c r="G227" s="11"/>
      <c r="I227" s="11"/>
    </row>
    <row r="228" customFormat="false" ht="22.7" hidden="false" customHeight="true" outlineLevel="0" collapsed="false">
      <c r="G228" s="11"/>
      <c r="I228" s="11"/>
    </row>
    <row r="230" customFormat="false" ht="22.7" hidden="false" customHeight="true" outlineLevel="0" collapsed="false">
      <c r="C230" s="1" t="s">
        <v>90</v>
      </c>
      <c r="F230" s="48"/>
      <c r="G230" s="48"/>
      <c r="H230" s="48"/>
      <c r="I230" s="48"/>
    </row>
    <row r="231" customFormat="false" ht="22.7" hidden="false" customHeight="true" outlineLevel="0" collapsed="false">
      <c r="D231" s="1" t="s">
        <v>91</v>
      </c>
      <c r="H231" s="10" t="n">
        <v>0</v>
      </c>
      <c r="I231" s="11" t="n">
        <f aca="false">SUM(0.75*H231)</f>
        <v>0</v>
      </c>
    </row>
    <row r="232" customFormat="false" ht="22.7" hidden="false" customHeight="true" outlineLevel="0" collapsed="false">
      <c r="D232" s="1" t="s">
        <v>92</v>
      </c>
      <c r="I232" s="11"/>
    </row>
    <row r="233" customFormat="false" ht="22.7" hidden="false" customHeight="true" outlineLevel="0" collapsed="false">
      <c r="E233" s="35" t="s">
        <v>93</v>
      </c>
      <c r="F233" s="10" t="n">
        <v>0</v>
      </c>
      <c r="I233" s="11" t="n">
        <f aca="false">IF(F233=0, 0, 0.75/F233)</f>
        <v>0</v>
      </c>
    </row>
    <row r="234" customFormat="false" ht="22.7" hidden="false" customHeight="true" outlineLevel="0" collapsed="false">
      <c r="E234" s="35" t="s">
        <v>94</v>
      </c>
      <c r="F234" s="10" t="n">
        <v>0</v>
      </c>
      <c r="I234" s="11" t="n">
        <f aca="false">IF(F234=0, 0, 0.75/F234)</f>
        <v>0</v>
      </c>
    </row>
    <row r="235" customFormat="false" ht="22.7" hidden="false" customHeight="true" outlineLevel="0" collapsed="false">
      <c r="E235" s="35" t="s">
        <v>95</v>
      </c>
      <c r="F235" s="10" t="n">
        <v>0</v>
      </c>
      <c r="I235" s="11" t="n">
        <f aca="false">IF(F235=0, 0, 0.75/F235)</f>
        <v>0</v>
      </c>
    </row>
    <row r="236" customFormat="false" ht="22.7" hidden="false" customHeight="true" outlineLevel="0" collapsed="false">
      <c r="E236" s="35" t="s">
        <v>96</v>
      </c>
      <c r="F236" s="10" t="n">
        <v>0</v>
      </c>
      <c r="I236" s="11" t="n">
        <f aca="false">IF(F236=0, 0, 0.75/F236)</f>
        <v>0</v>
      </c>
    </row>
    <row r="238" customFormat="false" ht="22.7" hidden="false" customHeight="true" outlineLevel="0" collapsed="false">
      <c r="I238" s="14" t="n">
        <f aca="false">SUM(I231:I236)</f>
        <v>0</v>
      </c>
    </row>
    <row r="240" customFormat="false" ht="22.7" hidden="false" customHeight="true" outlineLevel="0" collapsed="false">
      <c r="B240" s="16" t="s">
        <v>97</v>
      </c>
      <c r="C240" s="17"/>
      <c r="D240" s="17"/>
      <c r="E240" s="18"/>
      <c r="F240" s="18"/>
      <c r="G240" s="18"/>
      <c r="H240" s="18"/>
      <c r="I240" s="18"/>
      <c r="J240" s="18"/>
      <c r="K240" s="18"/>
      <c r="L240" s="18"/>
      <c r="M240" s="19" t="n">
        <f aca="false">IF((I207+I217+I226+I238)&gt;=2.5,2.5,(I207+I217+I226+I238))</f>
        <v>0</v>
      </c>
    </row>
    <row r="242" customFormat="false" ht="22.7" hidden="false" customHeight="true" outlineLevel="0" collapsed="false">
      <c r="B242" s="33" t="s">
        <v>98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customFormat="false" ht="22.7" hidden="false" customHeight="true" outlineLevel="0" collapsed="false">
      <c r="B243" s="34"/>
      <c r="D243" s="1" t="s">
        <v>4</v>
      </c>
      <c r="H243" s="10" t="n">
        <v>0</v>
      </c>
      <c r="I243" s="11" t="n">
        <f aca="false">(1.5*H243)</f>
        <v>0</v>
      </c>
      <c r="J243" s="34"/>
      <c r="K243" s="34"/>
    </row>
    <row r="244" customFormat="false" ht="22.7" hidden="false" customHeight="true" outlineLevel="0" collapsed="false">
      <c r="B244" s="34"/>
      <c r="D244" s="1" t="s">
        <v>5</v>
      </c>
      <c r="H244" s="10" t="n">
        <v>0</v>
      </c>
      <c r="I244" s="11" t="n">
        <f aca="false">(0.12*H244)</f>
        <v>0</v>
      </c>
      <c r="J244" s="34"/>
      <c r="K244" s="34"/>
    </row>
    <row r="245" customFormat="false" ht="22.7" hidden="false" customHeight="true" outlineLevel="0" collapsed="false">
      <c r="B245" s="34"/>
      <c r="J245" s="34"/>
      <c r="K245" s="34"/>
    </row>
    <row r="246" customFormat="false" ht="22.7" hidden="false" customHeight="true" outlineLevel="0" collapsed="false">
      <c r="B246" s="34"/>
      <c r="D246" s="13" t="s">
        <v>6</v>
      </c>
      <c r="I246" s="14" t="n">
        <f aca="false">SUM(I243:I244)</f>
        <v>0</v>
      </c>
      <c r="J246" s="34"/>
      <c r="K246" s="34"/>
    </row>
    <row r="247" customFormat="false" ht="22.7" hidden="false" customHeight="true" outlineLevel="0" collapsed="false">
      <c r="B247" s="34"/>
      <c r="D247" s="34"/>
      <c r="E247" s="34"/>
      <c r="F247" s="34"/>
      <c r="G247" s="34"/>
      <c r="H247" s="34"/>
      <c r="I247" s="34"/>
      <c r="J247" s="34"/>
      <c r="K247" s="34"/>
    </row>
    <row r="248" customFormat="false" ht="22.7" hidden="false" customHeight="true" outlineLevel="0" collapsed="false">
      <c r="B248" s="16" t="s">
        <v>99</v>
      </c>
      <c r="C248" s="17"/>
      <c r="D248" s="17"/>
      <c r="E248" s="18"/>
      <c r="F248" s="18"/>
      <c r="G248" s="18"/>
      <c r="H248" s="18"/>
      <c r="I248" s="18"/>
      <c r="J248" s="18"/>
      <c r="K248" s="18"/>
      <c r="L248" s="18"/>
      <c r="M248" s="19" t="n">
        <f aca="false">I246</f>
        <v>0</v>
      </c>
    </row>
    <row r="250" customFormat="false" ht="22.7" hidden="false" customHeight="true" outlineLevel="0" collapsed="false">
      <c r="B250" s="33" t="s">
        <v>100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customFormat="false" ht="22.7" hidden="false" customHeight="true" outlineLevel="0" collapsed="false">
      <c r="B251" s="34"/>
      <c r="D251" s="1" t="s">
        <v>101</v>
      </c>
      <c r="H251" s="10" t="n">
        <v>0</v>
      </c>
      <c r="I251" s="11" t="n">
        <f aca="false">(0.5*H251)</f>
        <v>0</v>
      </c>
      <c r="J251" s="34"/>
      <c r="K251" s="34"/>
    </row>
    <row r="252" customFormat="false" ht="22.7" hidden="false" customHeight="true" outlineLevel="0" collapsed="false">
      <c r="B252" s="34"/>
      <c r="D252" s="13" t="s">
        <v>6</v>
      </c>
      <c r="I252" s="14" t="n">
        <f aca="false">SUM(I251:I251)</f>
        <v>0</v>
      </c>
      <c r="J252" s="34"/>
      <c r="K252" s="34"/>
      <c r="N252" s="34"/>
    </row>
    <row r="253" customFormat="false" ht="22.7" hidden="false" customHeight="true" outlineLevel="0" collapsed="false">
      <c r="B253" s="34"/>
      <c r="D253" s="34"/>
      <c r="E253" s="34"/>
      <c r="F253" s="34"/>
      <c r="G253" s="34"/>
      <c r="H253" s="34"/>
      <c r="I253" s="34"/>
      <c r="J253" s="34"/>
      <c r="K253" s="34"/>
    </row>
    <row r="254" customFormat="false" ht="22.7" hidden="false" customHeight="true" outlineLevel="0" collapsed="false">
      <c r="B254" s="16" t="s">
        <v>102</v>
      </c>
      <c r="C254" s="17"/>
      <c r="D254" s="17"/>
      <c r="E254" s="18"/>
      <c r="F254" s="18"/>
      <c r="G254" s="18"/>
      <c r="H254" s="18"/>
      <c r="I254" s="18"/>
      <c r="J254" s="18"/>
      <c r="K254" s="18"/>
      <c r="L254" s="18"/>
      <c r="M254" s="19" t="n">
        <f aca="false">I252</f>
        <v>0</v>
      </c>
    </row>
    <row r="256" customFormat="false" ht="22.7" hidden="false" customHeight="true" outlineLevel="0" collapsed="false">
      <c r="B256" s="33" t="s">
        <v>103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customFormat="false" ht="22.7" hidden="false" customHeight="true" outlineLevel="0" collapsed="false">
      <c r="B257" s="34"/>
      <c r="D257" s="1" t="s">
        <v>104</v>
      </c>
      <c r="H257" s="10" t="n">
        <v>0</v>
      </c>
      <c r="I257" s="11" t="n">
        <f aca="false">(0.1*H257)</f>
        <v>0</v>
      </c>
      <c r="J257" s="34"/>
      <c r="K257" s="34"/>
    </row>
    <row r="258" customFormat="false" ht="22.7" hidden="false" customHeight="true" outlineLevel="0" collapsed="false">
      <c r="B258" s="34"/>
      <c r="D258" s="13" t="s">
        <v>6</v>
      </c>
      <c r="I258" s="14" t="n">
        <f aca="false">SUM(I257:I257)</f>
        <v>0</v>
      </c>
      <c r="J258" s="34"/>
      <c r="K258" s="34"/>
    </row>
    <row r="259" customFormat="false" ht="22.7" hidden="false" customHeight="true" outlineLevel="0" collapsed="false">
      <c r="B259" s="34"/>
      <c r="D259" s="34"/>
      <c r="E259" s="34"/>
      <c r="F259" s="34"/>
      <c r="G259" s="34"/>
      <c r="H259" s="34"/>
      <c r="I259" s="34"/>
      <c r="J259" s="34"/>
      <c r="K259" s="34"/>
    </row>
    <row r="260" customFormat="false" ht="22.7" hidden="false" customHeight="true" outlineLevel="0" collapsed="false">
      <c r="B260" s="16" t="s">
        <v>105</v>
      </c>
      <c r="C260" s="17"/>
      <c r="D260" s="17"/>
      <c r="E260" s="18"/>
      <c r="F260" s="18"/>
      <c r="G260" s="18"/>
      <c r="H260" s="18"/>
      <c r="I260" s="18"/>
      <c r="J260" s="18"/>
      <c r="K260" s="18"/>
      <c r="L260" s="18"/>
      <c r="M260" s="19" t="n">
        <f aca="false">I258</f>
        <v>0</v>
      </c>
    </row>
    <row r="262" customFormat="false" ht="40.25" hidden="false" customHeight="true" outlineLevel="0" collapsed="false">
      <c r="A262" s="37" t="s">
        <v>106</v>
      </c>
      <c r="B262" s="18"/>
      <c r="C262" s="24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28" t="n">
        <f aca="false">IF((M172+M192+M240+M248+M254+M260)&gt;=15,15,(M172+M192+M240+M248+M254+M2589))</f>
        <v>0</v>
      </c>
    </row>
    <row r="265" customFormat="false" ht="70.45" hidden="false" customHeight="true" outlineLevel="0" collapsed="false">
      <c r="A265" s="49" t="s">
        <v>107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1" t="n">
        <f aca="false">N52+N60+N108+N151+N262+N130</f>
        <v>0</v>
      </c>
    </row>
    <row r="266" customFormat="false" ht="13.9" hidden="false" customHeight="true" outlineLevel="0" collapsed="false"/>
    <row r="267" customFormat="false" ht="78.15" hidden="false" customHeight="true" outlineLevel="0" collapsed="false"/>
  </sheetData>
  <sheetProtection sheet="true" password="cadb" objects="true" scenarios="true" selectLockedCells="true"/>
  <mergeCells count="4">
    <mergeCell ref="A3:L3"/>
    <mergeCell ref="E220:E221"/>
    <mergeCell ref="F220:F221"/>
    <mergeCell ref="G220:H220"/>
  </mergeCells>
  <dataValidations count="1">
    <dataValidation allowBlank="true" operator="equal" showDropDown="false" showErrorMessage="true" showInputMessage="true" sqref="H57 H66 H69 H72 H75" type="list">
      <formula1>"SI,NO"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2023-02-03T12:23:42Z</dcterms:created>
  <dc:creator>INTERSINDICAL-CLM</dc:creator>
  <dc:description/>
  <dc:language>es-ES</dc:language>
  <cp:lastModifiedBy/>
  <dcterms:modified xsi:type="dcterms:W3CDTF">2023-02-09T12:31:15Z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